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9320" windowHeight="7155" firstSheet="3" activeTab="4"/>
  </bookViews>
  <sheets>
    <sheet name="VERSIONI" sheetId="1" state="hidden" r:id="rId1"/>
    <sheet name="INFO_OUT" sheetId="2" state="hidden" r:id="rId2"/>
    <sheet name="ANAGR" sheetId="3" state="hidden" r:id="rId3"/>
    <sheet name="Info" sheetId="4" r:id="rId4"/>
    <sheet name="modello_la_min" sheetId="5" r:id="rId5"/>
    <sheet name="LA_San" sheetId="6" r:id="rId6"/>
    <sheet name="LA_Cons" sheetId="7" r:id="rId7"/>
    <sheet name="Allegato 3.a" sheetId="8" r:id="rId8"/>
    <sheet name="sintesi_lea" sheetId="9" r:id="rId9"/>
  </sheets>
  <externalReferences>
    <externalReference r:id="rId12"/>
    <externalReference r:id="rId13"/>
  </externalReferences>
  <definedNames>
    <definedName name="ANAGR">'ANAGR'!$A$1:$G$2</definedName>
    <definedName name="INFO_OUT">'INFO_OUT'!$A$1:$A$2</definedName>
    <definedName name="_xlnm.Print_Titles" localSheetId="7">'Allegato 3.a'!$3:$6</definedName>
    <definedName name="_xlnm.Print_Titles" localSheetId="6">'LA_Cons'!$4:$10</definedName>
    <definedName name="_xlnm.Print_Titles" localSheetId="5">'LA_San'!$4:$10</definedName>
    <definedName name="_xlnm.Print_Titles" localSheetId="4">'modello_la_min'!$4:$10</definedName>
    <definedName name="_xlnm.Print_Titles" localSheetId="8">'sintesi_lea'!$2:$5</definedName>
    <definedName name="VERSIONI" localSheetId="1">'[1]VERSIONI'!$A$2:$A$10</definedName>
    <definedName name="VERSIONI" localSheetId="0">'VERSIONI'!$A$2:$A$10</definedName>
    <definedName name="VERSIONI">'[2]VERSIONI'!$A$2:$A$10</definedName>
    <definedName name="Z_B99F11EE_27F8_4B9F_91EE_89B41EF86889_.wvu.Cols" localSheetId="3" hidden="1">'Info'!$I:$IV</definedName>
    <definedName name="Z_B99F11EE_27F8_4B9F_91EE_89B41EF86889_.wvu.Rows" localSheetId="3" hidden="1">'Info'!$55:$65536,'Info'!$12:$54</definedName>
  </definedNames>
  <calcPr fullCalcOnLoad="1"/>
</workbook>
</file>

<file path=xl/sharedStrings.xml><?xml version="1.0" encoding="utf-8"?>
<sst xmlns="http://schemas.openxmlformats.org/spreadsheetml/2006/main" count="1783" uniqueCount="373">
  <si>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</si>
  <si>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</si>
  <si>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</si>
  <si>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</si>
  <si>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</si>
  <si>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</si>
  <si>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</si>
  <si>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</si>
  <si>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</si>
  <si>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</si>
  <si>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VERSIONE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</si>
  <si>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</si>
  <si>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</si>
  <si>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</si>
  <si>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</si>
  <si>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</si>
  <si>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</si>
  <si>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</si>
  <si>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719</t>
  </si>
  <si>
    <t>ASST DI BERGAMO OVEST</t>
  </si>
  <si>
    <t>2019</t>
  </si>
  <si>
    <t>Consuntivo</t>
  </si>
  <si>
    <t>CONS.V1</t>
  </si>
  <si>
    <t>05/06/2020 12:29:39</t>
  </si>
  <si>
    <t>CONS.03</t>
  </si>
  <si>
    <t>Azienda</t>
  </si>
  <si>
    <t>Anno</t>
  </si>
  <si>
    <t>Modulo</t>
  </si>
  <si>
    <t>Versione</t>
  </si>
  <si>
    <t xml:space="preserve">Data </t>
  </si>
  <si>
    <t>vers. 2.0 - Marzo 2020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</si>
  <si>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</si>
  <si>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</si>
  <si>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</si>
  <si>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</si>
  <si>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</si>
  <si>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</si>
  <si>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</si>
  <si>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</si>
  <si>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</si>
  <si>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</si>
  <si>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</si>
  <si>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</si>
  <si>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</si>
  <si>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</si>
  <si>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</si>
  <si>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</si>
  <si>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</si>
  <si>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</si>
  <si>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</si>
  <si>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</si>
  <si>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</si>
  <si>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</si>
  <si>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</si>
  <si>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</si>
  <si>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</si>
  <si>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</si>
  <si>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</si>
  <si>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</si>
  <si>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</si>
  <si>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</si>
  <si>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</si>
  <si>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</si>
  <si>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</si>
  <si>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</si>
  <si>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</si>
  <si>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</si>
  <si>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</si>
  <si>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</si>
  <si>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</si>
  <si>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</si>
  <si>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</si>
  <si>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</si>
  <si>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cod_ente</t>
  </si>
  <si>
    <t>LA</t>
  </si>
  <si>
    <t>cod_liv</t>
  </si>
  <si>
    <t>cod_liv_1</t>
  </si>
  <si>
    <t>cod_liv_2</t>
  </si>
  <si>
    <t>cod_liv_3</t>
  </si>
  <si>
    <t>livello</t>
  </si>
  <si>
    <t>Beni sanitari</t>
  </si>
  <si>
    <t>Beni non sanitari</t>
  </si>
  <si>
    <t>prestazioni sanitarie</t>
  </si>
  <si>
    <t>servizi sanitari per erogazione di prestazioni</t>
  </si>
  <si>
    <t>servizi non sanitari</t>
  </si>
  <si>
    <t>Ruolo sanitario</t>
  </si>
  <si>
    <t>Ruolo professionale</t>
  </si>
  <si>
    <t>Ruolo tecnico</t>
  </si>
  <si>
    <t>Ruolo ammini-strativo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</si>
  <si>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</si>
  <si>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</si>
  <si>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</si>
  <si>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</si>
  <si>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</si>
  <si>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aa</t>
  </si>
  <si>
    <t>MODELLO DI RILEVAZIONE DEI COSTI DEI LIVELLI DI ASSISTENZA DEGLI ENTI DEL SERVIZIO SANITARIO NAZIONALE</t>
  </si>
  <si>
    <t>STRUTTURA RILEVATA</t>
  </si>
  <si>
    <t>OGGETTO DELLA RILEVAZIONE</t>
  </si>
  <si>
    <t>REGIONE</t>
  </si>
  <si>
    <t>030</t>
  </si>
  <si>
    <t xml:space="preserve"> CODICE ENTE</t>
  </si>
  <si>
    <t>CONSUNTIVO ANNO</t>
  </si>
  <si>
    <t>VALORI IN EURO</t>
  </si>
  <si>
    <t>Macrovoci economiche</t>
  </si>
  <si>
    <t>Consumi di esercizio</t>
  </si>
  <si>
    <t>Costi per acquisti di servizi</t>
  </si>
  <si>
    <t xml:space="preserve">Personale   </t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</si>
  <si>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</si>
  <si>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</si>
  <si>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</si>
  <si>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</si>
  <si>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</si>
  <si>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</si>
  <si>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</si>
  <si>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</si>
  <si>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</si>
  <si>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</si>
  <si>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</si>
  <si>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</si>
  <si>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</si>
  <si>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</si>
  <si>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</si>
  <si>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</si>
  <si>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</si>
  <si>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</si>
  <si>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</si>
  <si>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</si>
  <si>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</si>
  <si>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</si>
  <si>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</si>
  <si>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</si>
  <si>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</si>
  <si>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</si>
  <si>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</si>
  <si>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</si>
  <si>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</si>
  <si>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</si>
  <si>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</si>
  <si>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</si>
  <si>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</si>
  <si>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</si>
  <si>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</si>
  <si>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</si>
  <si>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</si>
  <si>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</si>
  <si>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</si>
  <si>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</si>
  <si>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</si>
  <si>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</si>
  <si>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</si>
  <si>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</si>
  <si>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</si>
  <si>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t>2A113</t>
  </si>
  <si>
    <t>Medicina generale - Prestazioni erogate presso strutture residenziali e semiresidenziali</t>
  </si>
  <si>
    <t>2A114</t>
  </si>
  <si>
    <t>Medicina generale - Programmi vaccinali</t>
  </si>
  <si>
    <t>2A115</t>
  </si>
  <si>
    <t>Medicina generale - Attività presso UCCP</t>
  </si>
  <si>
    <t>2A116</t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</si>
  <si>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</si>
  <si>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</si>
  <si>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</si>
  <si>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</si>
  <si>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</si>
  <si>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t>2A122</t>
  </si>
  <si>
    <t>Pediatria di libera scelta - Prestazioni erogate nelle cure domiciliari</t>
  </si>
  <si>
    <t>2A123</t>
  </si>
  <si>
    <t>Pediatria di libera scelta - Programmi vaccinali</t>
  </si>
  <si>
    <t>2A124</t>
  </si>
  <si>
    <t>Pediatria di libera scelta - Attività presso UCCP</t>
  </si>
  <si>
    <t>2A125</t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</si>
  <si>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</si>
  <si>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</si>
  <si>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</si>
  <si>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</si>
  <si>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</si>
  <si>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</si>
  <si>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</si>
  <si>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</si>
  <si>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</si>
  <si>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</si>
  <si>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</si>
  <si>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</si>
  <si>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</si>
  <si>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</si>
  <si>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</si>
  <si>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</si>
  <si>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</si>
  <si>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</si>
  <si>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</si>
  <si>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</si>
  <si>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</si>
  <si>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</si>
  <si>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</si>
  <si>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</si>
  <si>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</si>
  <si>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</si>
  <si>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</si>
  <si>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</si>
  <si>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</si>
  <si>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</si>
  <si>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</si>
  <si>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</si>
  <si>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</si>
  <si>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</si>
  <si>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</si>
  <si>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</si>
  <si>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</si>
  <si>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</si>
  <si>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</si>
  <si>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</si>
  <si>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</si>
  <si>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</si>
  <si>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</si>
  <si>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</si>
  <si>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</si>
  <si>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</si>
  <si>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</si>
  <si>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</si>
  <si>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</si>
  <si>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</si>
  <si>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</si>
  <si>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</si>
  <si>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</si>
  <si>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</si>
  <si>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</si>
  <si>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</si>
  <si>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</si>
  <si>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</si>
  <si>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</si>
  <si>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</si>
  <si>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</si>
  <si>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</si>
  <si>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</si>
  <si>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</si>
  <si>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</si>
  <si>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</si>
  <si>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</si>
  <si>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</si>
  <si>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</si>
  <si>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</si>
  <si>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</si>
  <si>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</si>
  <si>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</si>
  <si>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</si>
  <si>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</si>
  <si>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</si>
  <si>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</si>
  <si>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</si>
  <si>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</si>
  <si>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</si>
  <si>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</si>
  <si>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</si>
  <si>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</si>
  <si>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2H170</t>
  </si>
  <si>
    <t>Assistenza sociosanitaria distrettuale, domiciliare e territoriale - Assistenza alle persone affette da HIV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</si>
  <si>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</si>
  <si>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</si>
  <si>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</si>
  <si>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</si>
  <si>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</si>
  <si>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</si>
  <si>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</si>
  <si>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</si>
  <si>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</si>
  <si>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</si>
  <si>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</si>
  <si>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</si>
  <si>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</si>
  <si>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</si>
  <si>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</si>
  <si>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</si>
  <si>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</si>
  <si>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</si>
  <si>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</si>
  <si>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</si>
  <si>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</si>
  <si>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</si>
  <si>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</si>
  <si>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</si>
  <si>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</si>
  <si>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</si>
  <si>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</si>
  <si>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</si>
  <si>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</si>
  <si>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</si>
  <si>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</si>
  <si>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</si>
  <si>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</si>
  <si>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</si>
  <si>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</si>
  <si>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</si>
  <si>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</si>
  <si>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</si>
  <si>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</si>
  <si>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</si>
  <si>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</si>
  <si>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</si>
  <si>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</si>
  <si>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</si>
  <si>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</si>
  <si>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</si>
  <si>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</si>
  <si>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</si>
  <si>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</si>
  <si>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</si>
  <si>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</si>
  <si>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</si>
  <si>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</si>
  <si>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</si>
  <si>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</si>
  <si>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</si>
  <si>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</si>
  <si>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</si>
  <si>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</si>
  <si>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</si>
  <si>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</si>
  <si>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</si>
  <si>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</si>
  <si>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</si>
  <si>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</si>
  <si>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</si>
  <si>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</si>
  <si>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</si>
  <si>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</si>
  <si>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</si>
  <si>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CODENTE</t>
  </si>
  <si>
    <t>TIPO</t>
  </si>
  <si>
    <t>ASSISTENZA_ID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</si>
  <si>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</si>
  <si>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</si>
  <si>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</si>
  <si>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</si>
  <si>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</si>
  <si>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</si>
  <si>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</si>
  <si>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</si>
  <si>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</si>
  <si>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</si>
  <si>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</si>
  <si>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</si>
  <si>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SVALMINUS</t>
  </si>
  <si>
    <t>XXXXXXX</t>
  </si>
  <si>
    <t>la_san</t>
  </si>
  <si>
    <t>la_cons</t>
  </si>
  <si>
    <t>ALLEGATO 1 AL MODELLO DI RILEVAZIONE DEI COSTI DEI LIVELLI DI ASSISTENZA</t>
  </si>
  <si>
    <t>TOTCLA</t>
  </si>
  <si>
    <t>MOBAEX</t>
  </si>
  <si>
    <t>MOBPEX</t>
  </si>
  <si>
    <t>MOBAINT</t>
  </si>
  <si>
    <t>MOBPINT</t>
  </si>
  <si>
    <t>RICPSINTRAM</t>
  </si>
  <si>
    <t>CPEL</t>
  </si>
  <si>
    <t>ASI</t>
  </si>
  <si>
    <t xml:space="preserve">totale costi modello LA </t>
  </si>
  <si>
    <t>Mobilità attiva extra-regionale 
AA0460+AA0470+AA0490+AA0500+AA0510+AA0520+AA0530+AA0550+AA0560+AA0561+AA0620+AA0630+AA0640+AA0650+EA0080+EA0180</t>
  </si>
  <si>
    <t>Mobilità passiva extra-regionale
BA0090, BA0480+BA0520+BA0560+BA0730+BA0780+ BA0830+BA0990+BA1060+BA1120+BA1550+EA0360+EA0490</t>
  </si>
  <si>
    <t xml:space="preserve">Mobilità attiva internazionale
AA0600
</t>
  </si>
  <si>
    <t xml:space="preserve">Mobilità passiva internazionale
BA1540
</t>
  </si>
  <si>
    <t>ricavi per prestazioni sanitarie erogate in regime di intramoenia AA0670</t>
  </si>
  <si>
    <t>Costi per prestazioni extra Lea</t>
  </si>
  <si>
    <t>Assistenza stranieri irregolari</t>
  </si>
  <si>
    <t>Ricavi per attività di ricerca AA0190+AA0200+AA0210+AA220+AA300+AA310</t>
  </si>
  <si>
    <t>TCLA</t>
  </si>
  <si>
    <t>MAER</t>
  </si>
  <si>
    <t>MPER</t>
  </si>
  <si>
    <t>MAI</t>
  </si>
  <si>
    <t>MPI</t>
  </si>
  <si>
    <t>RPSI</t>
  </si>
  <si>
    <t>RAR</t>
  </si>
  <si>
    <t>alleg3a</t>
  </si>
  <si>
    <t>MODELLO DI RILEVAZIONE LIVELLI DI ASSISTENZA - SINTESI</t>
  </si>
  <si>
    <t>%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</si>
</sst>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/mm/yy"/>
    <numFmt numFmtId="187" formatCode="#,##0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Times New Roman"/>
      <family val="1"/>
    </font>
    <font>
      <b/>
      <u val="double"/>
      <sz val="12"/>
      <name val="Times New Roman"/>
      <family val="1"/>
    </font>
    <font>
      <sz val="9"/>
      <name val="Arial"/>
      <family val="2"/>
    </font>
    <font>
      <b/>
      <u val="single"/>
      <sz val="12"/>
      <name val="Times New Roman"/>
      <family val="1"/>
    </font>
    <font>
      <sz val="7"/>
      <name val="Arial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30" borderId="4" applyNumberFormat="0" applyFont="0" applyAlignment="0" applyProtection="0"/>
    <xf numFmtId="0" fontId="56" fillId="20" borderId="5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49" fontId="10" fillId="33" borderId="22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33" borderId="0" xfId="51" applyFont="1" applyFill="1" applyBorder="1" applyAlignment="1">
      <alignment horizontal="right" vertical="center"/>
      <protection/>
    </xf>
    <xf numFmtId="0" fontId="2" fillId="33" borderId="0" xfId="51" applyFont="1" applyFill="1" applyBorder="1" applyAlignment="1">
      <alignment vertical="center" wrapText="1"/>
      <protection/>
    </xf>
    <xf numFmtId="0" fontId="3" fillId="0" borderId="0" xfId="51" applyFont="1" applyFill="1" applyBorder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33" borderId="0" xfId="51" applyFont="1" applyFill="1" applyBorder="1" applyAlignment="1">
      <alignment vertical="center" wrapText="1"/>
      <protection/>
    </xf>
    <xf numFmtId="0" fontId="3" fillId="0" borderId="24" xfId="51" applyFont="1" applyFill="1" applyBorder="1" applyAlignment="1">
      <alignment vertical="center"/>
      <protection/>
    </xf>
    <xf numFmtId="0" fontId="4" fillId="33" borderId="0" xfId="51" applyFont="1" applyFill="1" applyAlignment="1">
      <alignment horizontal="right" vertical="center"/>
      <protection/>
    </xf>
    <xf numFmtId="0" fontId="3" fillId="33" borderId="0" xfId="51" applyFont="1" applyFill="1" applyAlignment="1">
      <alignment vertical="center" wrapText="1"/>
      <protection/>
    </xf>
    <xf numFmtId="0" fontId="3" fillId="0" borderId="0" xfId="51" applyFont="1" applyFill="1" applyAlignment="1">
      <alignment vertical="center"/>
      <protection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49" fontId="10" fillId="35" borderId="25" xfId="0" applyNumberFormat="1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33" borderId="0" xfId="49" applyFill="1" applyProtection="1">
      <alignment/>
      <protection/>
    </xf>
    <xf numFmtId="0" fontId="14" fillId="33" borderId="0" xfId="49" applyNumberFormat="1" applyFill="1" applyAlignment="1" applyProtection="1">
      <alignment horizontal="left"/>
      <protection/>
    </xf>
    <xf numFmtId="0" fontId="14" fillId="35" borderId="0" xfId="49" applyFill="1" applyProtection="1">
      <alignment/>
      <protection/>
    </xf>
    <xf numFmtId="0" fontId="14" fillId="33" borderId="0" xfId="49" applyNumberFormat="1" applyFill="1" applyAlignment="1" applyProtection="1" quotePrefix="1">
      <alignment horizontal="left"/>
      <protection/>
    </xf>
    <xf numFmtId="0" fontId="14" fillId="33" borderId="0" xfId="49" applyFill="1" applyProtection="1" quotePrefix="1">
      <alignment/>
      <protection/>
    </xf>
    <xf numFmtId="0" fontId="17" fillId="35" borderId="21" xfId="49" applyFont="1" applyFill="1" applyBorder="1" applyAlignment="1" applyProtection="1">
      <alignment horizontal="right"/>
      <protection/>
    </xf>
    <xf numFmtId="0" fontId="14" fillId="35" borderId="20" xfId="49" applyFill="1" applyBorder="1" applyProtection="1">
      <alignment/>
      <protection/>
    </xf>
    <xf numFmtId="0" fontId="14" fillId="35" borderId="19" xfId="49" applyFill="1" applyBorder="1" applyProtection="1">
      <alignment/>
      <protection/>
    </xf>
    <xf numFmtId="0" fontId="14" fillId="35" borderId="11" xfId="49" applyFill="1" applyBorder="1" applyProtection="1">
      <alignment/>
      <protection hidden="1"/>
    </xf>
    <xf numFmtId="0" fontId="14" fillId="35" borderId="0" xfId="49" applyFill="1" applyBorder="1" applyProtection="1">
      <alignment/>
      <protection hidden="1"/>
    </xf>
    <xf numFmtId="0" fontId="14" fillId="35" borderId="10" xfId="49" applyFill="1" applyBorder="1" applyProtection="1">
      <alignment/>
      <protection hidden="1"/>
    </xf>
    <xf numFmtId="0" fontId="18" fillId="35" borderId="0" xfId="49" applyFont="1" applyFill="1" applyBorder="1" applyProtection="1">
      <alignment/>
      <protection hidden="1"/>
    </xf>
    <xf numFmtId="186" fontId="18" fillId="36" borderId="25" xfId="49" applyNumberFormat="1" applyFont="1" applyFill="1" applyBorder="1" applyAlignment="1" applyProtection="1">
      <alignment horizontal="left"/>
      <protection locked="0"/>
    </xf>
    <xf numFmtId="186" fontId="18" fillId="36" borderId="25" xfId="49" applyNumberFormat="1" applyFont="1" applyFill="1" applyBorder="1" applyAlignment="1" applyProtection="1">
      <alignment horizontal="left"/>
      <protection hidden="1" locked="0"/>
    </xf>
    <xf numFmtId="0" fontId="14" fillId="35" borderId="0" xfId="49" applyFill="1" applyBorder="1" applyProtection="1" quotePrefix="1">
      <alignment/>
      <protection hidden="1"/>
    </xf>
    <xf numFmtId="0" fontId="18" fillId="37" borderId="25" xfId="49" applyFont="1" applyFill="1" applyBorder="1" applyProtection="1">
      <alignment/>
      <protection hidden="1"/>
    </xf>
    <xf numFmtId="0" fontId="18" fillId="37" borderId="25" xfId="49" applyNumberFormat="1" applyFont="1" applyFill="1" applyBorder="1" applyAlignment="1" applyProtection="1">
      <alignment horizontal="right"/>
      <protection hidden="1"/>
    </xf>
    <xf numFmtId="0" fontId="14" fillId="34" borderId="0" xfId="49" applyFill="1" applyProtection="1">
      <alignment/>
      <protection/>
    </xf>
    <xf numFmtId="0" fontId="14" fillId="34" borderId="0" xfId="49" applyNumberFormat="1" applyFill="1" applyAlignment="1" applyProtection="1">
      <alignment horizontal="left"/>
      <protection/>
    </xf>
    <xf numFmtId="0" fontId="14" fillId="34" borderId="0" xfId="49" applyFill="1" applyProtection="1" quotePrefix="1">
      <alignment/>
      <protection/>
    </xf>
    <xf numFmtId="0" fontId="14" fillId="37" borderId="27" xfId="49" applyFill="1" applyBorder="1" applyProtection="1">
      <alignment/>
      <protection hidden="1"/>
    </xf>
    <xf numFmtId="0" fontId="14" fillId="37" borderId="28" xfId="49" applyFill="1" applyBorder="1" applyProtection="1">
      <alignment/>
      <protection hidden="1"/>
    </xf>
    <xf numFmtId="0" fontId="18" fillId="37" borderId="29" xfId="49" applyFont="1" applyFill="1" applyBorder="1" applyProtection="1">
      <alignment/>
      <protection hidden="1"/>
    </xf>
    <xf numFmtId="0" fontId="18" fillId="37" borderId="25" xfId="49" applyNumberFormat="1" applyFont="1" applyFill="1" applyBorder="1" applyAlignment="1" applyProtection="1">
      <alignment horizontal="left"/>
      <protection hidden="1"/>
    </xf>
    <xf numFmtId="0" fontId="14" fillId="35" borderId="15" xfId="49" applyFill="1" applyBorder="1" applyProtection="1">
      <alignment/>
      <protection hidden="1"/>
    </xf>
    <xf numFmtId="0" fontId="14" fillId="35" borderId="13" xfId="49" applyFill="1" applyBorder="1" applyProtection="1">
      <alignment/>
      <protection hidden="1"/>
    </xf>
    <xf numFmtId="0" fontId="14" fillId="35" borderId="12" xfId="49" applyFill="1" applyBorder="1" applyProtection="1">
      <alignment/>
      <protection hidden="1"/>
    </xf>
    <xf numFmtId="0" fontId="0" fillId="0" borderId="0" xfId="50">
      <alignment/>
      <protection/>
    </xf>
    <xf numFmtId="0" fontId="0" fillId="0" borderId="0" xfId="50" applyNumberFormat="1" quotePrefix="1">
      <alignment/>
      <protection/>
    </xf>
    <xf numFmtId="0" fontId="0" fillId="0" borderId="0" xfId="50" applyNumberFormat="1">
      <alignment/>
      <protection/>
    </xf>
    <xf numFmtId="0" fontId="19" fillId="33" borderId="16" xfId="0" applyFont="1" applyFill="1" applyBorder="1" applyAlignment="1" quotePrefix="1">
      <alignment horizont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27" fillId="0" borderId="32" xfId="0" applyFont="1" applyFill="1" applyBorder="1" applyAlignment="1">
      <alignment horizontal="right" vertical="center" wrapText="1"/>
    </xf>
    <xf numFmtId="0" fontId="28" fillId="0" borderId="25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169" fontId="5" fillId="0" borderId="34" xfId="0" applyNumberFormat="1" applyFont="1" applyFill="1" applyBorder="1" applyAlignment="1">
      <alignment horizontal="right" vertical="center" wrapText="1"/>
    </xf>
    <xf numFmtId="169" fontId="20" fillId="38" borderId="34" xfId="44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>
      <alignment vertical="center" wrapText="1"/>
    </xf>
    <xf numFmtId="0" fontId="27" fillId="0" borderId="32" xfId="0" applyFont="1" applyFill="1" applyBorder="1" applyAlignment="1">
      <alignment vertical="center" wrapText="1"/>
    </xf>
    <xf numFmtId="169" fontId="20" fillId="38" borderId="34" xfId="44" applyFont="1" applyFill="1" applyBorder="1" applyAlignment="1" applyProtection="1">
      <alignment vertical="center"/>
      <protection locked="0"/>
    </xf>
    <xf numFmtId="169" fontId="20" fillId="38" borderId="35" xfId="44" applyFont="1" applyFill="1" applyBorder="1" applyAlignment="1" applyProtection="1">
      <alignment horizontal="center" vertical="center"/>
      <protection locked="0"/>
    </xf>
    <xf numFmtId="169" fontId="20" fillId="38" borderId="25" xfId="44" applyFont="1" applyFill="1" applyBorder="1" applyAlignment="1" applyProtection="1">
      <alignment horizontal="right" vertical="center"/>
      <protection locked="0"/>
    </xf>
    <xf numFmtId="169" fontId="20" fillId="38" borderId="34" xfId="44" applyFont="1" applyFill="1" applyBorder="1" applyAlignment="1" applyProtection="1">
      <alignment horizontal="right" vertical="center"/>
      <protection locked="0"/>
    </xf>
    <xf numFmtId="169" fontId="20" fillId="38" borderId="30" xfId="44" applyFont="1" applyFill="1" applyBorder="1" applyAlignment="1" applyProtection="1">
      <alignment horizontal="right" vertical="center"/>
      <protection locked="0"/>
    </xf>
    <xf numFmtId="0" fontId="21" fillId="0" borderId="33" xfId="0" applyFont="1" applyFill="1" applyBorder="1" applyAlignment="1">
      <alignment horizontal="right" vertical="center" wrapText="1"/>
    </xf>
    <xf numFmtId="169" fontId="3" fillId="0" borderId="34" xfId="0" applyNumberFormat="1" applyFont="1" applyFill="1" applyBorder="1" applyAlignment="1">
      <alignment horizontal="right" vertical="center" wrapText="1"/>
    </xf>
    <xf numFmtId="169" fontId="3" fillId="0" borderId="25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28" fillId="0" borderId="33" xfId="0" applyFont="1" applyFill="1" applyBorder="1" applyAlignment="1">
      <alignment vertical="center" wrapText="1"/>
    </xf>
    <xf numFmtId="0" fontId="28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169" fontId="21" fillId="0" borderId="36" xfId="0" applyNumberFormat="1" applyFont="1" applyFill="1" applyBorder="1" applyAlignment="1">
      <alignment horizontal="center" vertical="center" wrapText="1"/>
    </xf>
    <xf numFmtId="169" fontId="20" fillId="38" borderId="30" xfId="44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vertical="center" wrapText="1"/>
    </xf>
    <xf numFmtId="0" fontId="29" fillId="0" borderId="37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right" vertical="top" wrapText="1"/>
    </xf>
    <xf numFmtId="0" fontId="3" fillId="34" borderId="25" xfId="0" applyFont="1" applyFill="1" applyBorder="1" applyAlignment="1">
      <alignment horizontal="right" vertical="center" wrapText="1"/>
    </xf>
    <xf numFmtId="0" fontId="3" fillId="34" borderId="25" xfId="5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10" fontId="3" fillId="34" borderId="27" xfId="57" applyNumberFormat="1" applyFont="1" applyFill="1" applyBorder="1" applyAlignment="1">
      <alignment horizontal="justify" vertical="top" wrapText="1"/>
    </xf>
    <xf numFmtId="0" fontId="30" fillId="0" borderId="14" xfId="51" applyFont="1" applyFill="1" applyBorder="1" applyAlignment="1">
      <alignment vertical="center"/>
      <protection/>
    </xf>
    <xf numFmtId="0" fontId="30" fillId="0" borderId="20" xfId="51" applyFont="1" applyFill="1" applyBorder="1" applyAlignment="1">
      <alignment vertical="center"/>
      <protection/>
    </xf>
    <xf numFmtId="0" fontId="30" fillId="0" borderId="24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right" vertical="center"/>
    </xf>
    <xf numFmtId="0" fontId="14" fillId="0" borderId="0" xfId="49" applyNumberFormat="1" quotePrefix="1">
      <alignment/>
      <protection/>
    </xf>
    <xf numFmtId="0" fontId="14" fillId="0" borderId="0" xfId="49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19" fillId="33" borderId="16" xfId="0" applyFont="1" applyFill="1" applyBorder="1" applyAlignment="1" applyProtection="1" quotePrefix="1">
      <alignment horizontal="center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Continuous" vertical="center"/>
      <protection/>
    </xf>
    <xf numFmtId="0" fontId="5" fillId="33" borderId="0" xfId="0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" fillId="0" borderId="0" xfId="51" applyFont="1" applyFill="1" applyBorder="1" applyAlignment="1" applyProtection="1">
      <alignment horizontal="left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0" fillId="33" borderId="40" xfId="0" applyFont="1" applyFill="1" applyBorder="1" applyAlignment="1" applyProtection="1">
      <alignment horizontal="left" vertical="center" wrapText="1"/>
      <protection/>
    </xf>
    <xf numFmtId="0" fontId="27" fillId="0" borderId="33" xfId="0" applyFont="1" applyFill="1" applyBorder="1" applyAlignment="1" applyProtection="1">
      <alignment horizontal="right" vertical="center" wrapText="1"/>
      <protection/>
    </xf>
    <xf numFmtId="0" fontId="27" fillId="0" borderId="32" xfId="0" applyFont="1" applyFill="1" applyBorder="1" applyAlignment="1" applyProtection="1">
      <alignment horizontal="right" vertical="center" wrapText="1"/>
      <protection/>
    </xf>
    <xf numFmtId="0" fontId="27" fillId="0" borderId="41" xfId="0" applyFont="1" applyFill="1" applyBorder="1" applyAlignment="1" applyProtection="1">
      <alignment horizontal="right" vertical="center" wrapText="1"/>
      <protection/>
    </xf>
    <xf numFmtId="0" fontId="27" fillId="0" borderId="42" xfId="0" applyFont="1" applyFill="1" applyBorder="1" applyAlignment="1" applyProtection="1">
      <alignment horizontal="right"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 applyProtection="1">
      <alignment horizontal="left" vertical="center" wrapText="1"/>
      <protection/>
    </xf>
    <xf numFmtId="0" fontId="28" fillId="0" borderId="34" xfId="0" applyFont="1" applyFill="1" applyBorder="1" applyAlignment="1" applyProtection="1">
      <alignment horizontal="right" vertical="center" wrapText="1"/>
      <protection/>
    </xf>
    <xf numFmtId="169" fontId="28" fillId="0" borderId="25" xfId="0" applyNumberFormat="1" applyFont="1" applyFill="1" applyBorder="1" applyAlignment="1" applyProtection="1">
      <alignment horizontal="right" vertical="center" wrapText="1"/>
      <protection/>
    </xf>
    <xf numFmtId="169" fontId="28" fillId="0" borderId="45" xfId="0" applyNumberFormat="1" applyFont="1" applyFill="1" applyBorder="1" applyAlignment="1" applyProtection="1">
      <alignment horizontal="right" vertical="center" wrapText="1"/>
      <protection/>
    </xf>
    <xf numFmtId="0" fontId="27" fillId="0" borderId="46" xfId="0" applyFont="1" applyFill="1" applyBorder="1" applyAlignment="1" applyProtection="1">
      <alignment horizontal="right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left" vertical="center" wrapText="1"/>
      <protection/>
    </xf>
    <xf numFmtId="0" fontId="28" fillId="0" borderId="47" xfId="0" applyFont="1" applyFill="1" applyBorder="1" applyAlignment="1" applyProtection="1">
      <alignment horizontal="right" vertical="center" wrapText="1"/>
      <protection/>
    </xf>
    <xf numFmtId="169" fontId="28" fillId="0" borderId="48" xfId="0" applyNumberFormat="1" applyFont="1" applyFill="1" applyBorder="1" applyAlignment="1" applyProtection="1">
      <alignment horizontal="right" vertical="center" wrapText="1"/>
      <protection/>
    </xf>
    <xf numFmtId="169" fontId="28" fillId="0" borderId="49" xfId="0" applyNumberFormat="1" applyFont="1" applyFill="1" applyBorder="1" applyAlignment="1" applyProtection="1">
      <alignment horizontal="right" vertical="center" wrapText="1"/>
      <protection/>
    </xf>
    <xf numFmtId="0" fontId="27" fillId="0" borderId="50" xfId="0" applyFont="1" applyFill="1" applyBorder="1" applyAlignment="1" applyProtection="1">
      <alignment horizontal="right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left" vertical="center" wrapText="1"/>
      <protection/>
    </xf>
    <xf numFmtId="169" fontId="3" fillId="0" borderId="19" xfId="0" applyNumberFormat="1" applyFont="1" applyFill="1" applyBorder="1" applyAlignment="1" applyProtection="1">
      <alignment horizontal="right" vertical="center" wrapText="1"/>
      <protection/>
    </xf>
    <xf numFmtId="169" fontId="28" fillId="0" borderId="52" xfId="0" applyNumberFormat="1" applyFont="1" applyFill="1" applyBorder="1" applyAlignment="1" applyProtection="1">
      <alignment horizontal="right" vertical="center" wrapText="1"/>
      <protection/>
    </xf>
    <xf numFmtId="169" fontId="28" fillId="0" borderId="53" xfId="0" applyNumberFormat="1" applyFont="1" applyFill="1" applyBorder="1" applyAlignment="1" applyProtection="1">
      <alignment horizontal="right" vertical="center" wrapText="1"/>
      <protection/>
    </xf>
    <xf numFmtId="0" fontId="27" fillId="0" borderId="51" xfId="0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right" vertical="center" wrapText="1"/>
      <protection/>
    </xf>
    <xf numFmtId="169" fontId="28" fillId="0" borderId="31" xfId="0" applyNumberFormat="1" applyFont="1" applyFill="1" applyBorder="1" applyAlignment="1" applyProtection="1">
      <alignment horizontal="right" vertical="center" wrapText="1"/>
      <protection/>
    </xf>
    <xf numFmtId="169" fontId="28" fillId="0" borderId="37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169" fontId="28" fillId="0" borderId="54" xfId="0" applyNumberFormat="1" applyFont="1" applyFill="1" applyBorder="1" applyAlignment="1" applyProtection="1">
      <alignment horizontal="right" vertical="center" wrapText="1"/>
      <protection/>
    </xf>
    <xf numFmtId="0" fontId="27" fillId="0" borderId="37" xfId="0" applyFont="1" applyFill="1" applyBorder="1" applyAlignment="1" applyProtection="1">
      <alignment horizontal="right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0" fontId="3" fillId="0" borderId="55" xfId="0" applyFont="1" applyFill="1" applyBorder="1" applyAlignment="1" applyProtection="1">
      <alignment horizontal="right" vertical="center" wrapText="1"/>
      <protection/>
    </xf>
    <xf numFmtId="0" fontId="27" fillId="0" borderId="56" xfId="0" applyFont="1" applyFill="1" applyBorder="1" applyAlignment="1" applyProtection="1">
      <alignment horizontal="right" vertical="center" wrapText="1"/>
      <protection/>
    </xf>
    <xf numFmtId="0" fontId="10" fillId="33" borderId="38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right" vertical="center" wrapText="1"/>
      <protection/>
    </xf>
    <xf numFmtId="0" fontId="3" fillId="0" borderId="32" xfId="0" applyFont="1" applyFill="1" applyBorder="1" applyAlignment="1" applyProtection="1">
      <alignment horizontal="right" vertical="center" wrapText="1"/>
      <protection/>
    </xf>
    <xf numFmtId="49" fontId="10" fillId="33" borderId="57" xfId="0" applyNumberFormat="1" applyFont="1" applyFill="1" applyBorder="1" applyAlignment="1" applyProtection="1">
      <alignment horizontal="center" vertical="center" wrapText="1"/>
      <protection/>
    </xf>
    <xf numFmtId="49" fontId="4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right" vertical="center" wrapText="1"/>
      <protection/>
    </xf>
    <xf numFmtId="0" fontId="5" fillId="0" borderId="25" xfId="0" applyFont="1" applyFill="1" applyBorder="1" applyAlignment="1" applyProtection="1">
      <alignment horizontal="right" vertical="center" wrapText="1"/>
      <protection/>
    </xf>
    <xf numFmtId="0" fontId="27" fillId="0" borderId="45" xfId="0" applyFont="1" applyFill="1" applyBorder="1" applyAlignment="1" applyProtection="1">
      <alignment horizontal="right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left" vertical="center" wrapText="1"/>
      <protection/>
    </xf>
    <xf numFmtId="0" fontId="28" fillId="0" borderId="25" xfId="0" applyFont="1" applyFill="1" applyBorder="1" applyAlignment="1" applyProtection="1">
      <alignment horizontal="right" vertical="center" wrapText="1"/>
      <protection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49" fontId="10" fillId="33" borderId="5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49" fontId="10" fillId="33" borderId="43" xfId="0" applyNumberFormat="1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169" fontId="28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169" fontId="28" fillId="0" borderId="47" xfId="0" applyNumberFormat="1" applyFont="1" applyFill="1" applyBorder="1" applyAlignment="1" applyProtection="1">
      <alignment horizontal="right" vertical="center" wrapText="1"/>
      <protection/>
    </xf>
    <xf numFmtId="0" fontId="27" fillId="0" borderId="49" xfId="0" applyFont="1" applyFill="1" applyBorder="1" applyAlignment="1" applyProtection="1">
      <alignment horizontal="right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169" fontId="28" fillId="0" borderId="36" xfId="0" applyNumberFormat="1" applyFont="1" applyFill="1" applyBorder="1" applyAlignment="1" applyProtection="1">
      <alignment horizontal="right" vertical="center" wrapText="1"/>
      <protection/>
    </xf>
    <xf numFmtId="0" fontId="27" fillId="0" borderId="61" xfId="0" applyFont="1" applyFill="1" applyBorder="1" applyAlignment="1" applyProtection="1">
      <alignment horizontal="right" vertical="center" wrapText="1"/>
      <protection/>
    </xf>
    <xf numFmtId="169" fontId="28" fillId="0" borderId="30" xfId="0" applyNumberFormat="1" applyFont="1" applyFill="1" applyBorder="1" applyAlignment="1" applyProtection="1">
      <alignment horizontal="right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21" fillId="0" borderId="52" xfId="0" applyFont="1" applyFill="1" applyBorder="1" applyAlignment="1" applyProtection="1">
      <alignment horizontal="right" vertical="center" wrapText="1"/>
      <protection/>
    </xf>
    <xf numFmtId="0" fontId="31" fillId="0" borderId="61" xfId="0" applyFont="1" applyFill="1" applyBorder="1" applyAlignment="1" applyProtection="1">
      <alignment horizontal="right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right" vertical="center" wrapText="1"/>
      <protection/>
    </xf>
    <xf numFmtId="0" fontId="4" fillId="33" borderId="62" xfId="0" applyFont="1" applyFill="1" applyBorder="1" applyAlignment="1" applyProtection="1">
      <alignment horizontal="right" vertical="center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wrapText="1"/>
      <protection/>
    </xf>
    <xf numFmtId="0" fontId="3" fillId="0" borderId="34" xfId="0" applyFont="1" applyFill="1" applyBorder="1" applyAlignment="1" applyProtection="1">
      <alignment horizontal="right" vertical="center" wrapText="1"/>
      <protection/>
    </xf>
    <xf numFmtId="0" fontId="3" fillId="0" borderId="25" xfId="0" applyFont="1" applyFill="1" applyBorder="1" applyAlignment="1" applyProtection="1">
      <alignment horizontal="right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28" fillId="0" borderId="45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58" xfId="0" applyFont="1" applyFill="1" applyBorder="1" applyAlignment="1" applyProtection="1">
      <alignment horizontal="right" vertical="center"/>
      <protection/>
    </xf>
    <xf numFmtId="0" fontId="11" fillId="33" borderId="44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vertical="center" wrapText="1"/>
      <protection/>
    </xf>
    <xf numFmtId="0" fontId="4" fillId="33" borderId="59" xfId="0" applyFont="1" applyFill="1" applyBorder="1" applyAlignment="1" applyProtection="1">
      <alignment vertical="center"/>
      <protection/>
    </xf>
    <xf numFmtId="0" fontId="12" fillId="33" borderId="60" xfId="0" applyFont="1" applyFill="1" applyBorder="1" applyAlignment="1" applyProtection="1">
      <alignment horizontal="center" vertical="center" wrapText="1"/>
      <protection/>
    </xf>
    <xf numFmtId="0" fontId="4" fillId="33" borderId="63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3" borderId="57" xfId="0" applyFont="1" applyFill="1" applyBorder="1" applyAlignment="1" applyProtection="1">
      <alignment horizontal="left" vertical="center" wrapText="1"/>
      <protection/>
    </xf>
    <xf numFmtId="0" fontId="28" fillId="0" borderId="48" xfId="0" applyFont="1" applyFill="1" applyBorder="1" applyAlignment="1" applyProtection="1">
      <alignment horizontal="right" vertical="center" wrapText="1"/>
      <protection/>
    </xf>
    <xf numFmtId="0" fontId="28" fillId="0" borderId="49" xfId="0" applyFont="1" applyFill="1" applyBorder="1" applyAlignment="1" applyProtection="1">
      <alignment horizontal="right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left" vertical="center" wrapText="1"/>
      <protection/>
    </xf>
    <xf numFmtId="0" fontId="28" fillId="0" borderId="30" xfId="0" applyFont="1" applyFill="1" applyBorder="1" applyAlignment="1" applyProtection="1">
      <alignment horizontal="right" vertical="center" wrapText="1"/>
      <protection/>
    </xf>
    <xf numFmtId="0" fontId="28" fillId="0" borderId="64" xfId="0" applyFont="1" applyFill="1" applyBorder="1" applyAlignment="1" applyProtection="1">
      <alignment horizontal="right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left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0" fillId="33" borderId="39" xfId="0" applyFont="1" applyFill="1" applyBorder="1" applyAlignment="1" applyProtection="1">
      <alignment horizontal="left" vertical="center" wrapText="1"/>
      <protection/>
    </xf>
    <xf numFmtId="0" fontId="28" fillId="0" borderId="65" xfId="0" applyFont="1" applyFill="1" applyBorder="1" applyAlignment="1" applyProtection="1">
      <alignment horizontal="right" vertical="center" wrapText="1"/>
      <protection/>
    </xf>
    <xf numFmtId="0" fontId="28" fillId="0" borderId="66" xfId="0" applyFont="1" applyFill="1" applyBorder="1" applyAlignment="1" applyProtection="1">
      <alignment horizontal="right" vertical="center" wrapText="1"/>
      <protection/>
    </xf>
    <xf numFmtId="49" fontId="10" fillId="33" borderId="39" xfId="0" applyNumberFormat="1" applyFont="1" applyFill="1" applyBorder="1" applyAlignment="1" applyProtection="1">
      <alignment horizontal="center" vertical="center" wrapText="1"/>
      <protection/>
    </xf>
    <xf numFmtId="49" fontId="5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28" fillId="0" borderId="33" xfId="0" applyFont="1" applyFill="1" applyBorder="1" applyAlignment="1" applyProtection="1">
      <alignment horizontal="right" vertical="center" wrapText="1"/>
      <protection/>
    </xf>
    <xf numFmtId="0" fontId="28" fillId="0" borderId="32" xfId="0" applyFont="1" applyFill="1" applyBorder="1" applyAlignment="1" applyProtection="1">
      <alignment horizontal="right" vertical="center" wrapText="1"/>
      <protection/>
    </xf>
    <xf numFmtId="49" fontId="4" fillId="33" borderId="58" xfId="0" applyNumberFormat="1" applyFont="1" applyFill="1" applyBorder="1" applyAlignment="1" applyProtection="1">
      <alignment horizontal="right" vertical="center"/>
      <protection/>
    </xf>
    <xf numFmtId="49" fontId="11" fillId="33" borderId="28" xfId="0" applyNumberFormat="1" applyFont="1" applyFill="1" applyBorder="1" applyAlignment="1" applyProtection="1">
      <alignment horizontal="center" vertical="center" wrapText="1"/>
      <protection/>
    </xf>
    <xf numFmtId="49" fontId="3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left" vertical="center" wrapText="1"/>
      <protection/>
    </xf>
    <xf numFmtId="49" fontId="4" fillId="33" borderId="43" xfId="0" applyNumberFormat="1" applyFont="1" applyFill="1" applyBorder="1" applyAlignment="1" applyProtection="1">
      <alignment horizontal="center" vertical="center" wrapText="1"/>
      <protection/>
    </xf>
    <xf numFmtId="49" fontId="4" fillId="33" borderId="44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28" fillId="0" borderId="35" xfId="0" applyFont="1" applyFill="1" applyBorder="1" applyAlignment="1" applyProtection="1">
      <alignment horizontal="right" vertical="center" wrapText="1"/>
      <protection/>
    </xf>
    <xf numFmtId="0" fontId="28" fillId="0" borderId="67" xfId="0" applyFont="1" applyFill="1" applyBorder="1" applyAlignment="1" applyProtection="1">
      <alignment horizontal="right" vertical="center" wrapText="1"/>
      <protection/>
    </xf>
    <xf numFmtId="0" fontId="27" fillId="0" borderId="68" xfId="0" applyFont="1" applyFill="1" applyBorder="1" applyAlignment="1" applyProtection="1">
      <alignment horizontal="right" vertical="center" wrapText="1"/>
      <protection/>
    </xf>
    <xf numFmtId="49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49" fontId="11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43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left" vertical="center" wrapText="1"/>
      <protection/>
    </xf>
    <xf numFmtId="49" fontId="3" fillId="33" borderId="58" xfId="0" applyNumberFormat="1" applyFont="1" applyFill="1" applyBorder="1" applyAlignment="1" applyProtection="1">
      <alignment/>
      <protection/>
    </xf>
    <xf numFmtId="0" fontId="10" fillId="33" borderId="44" xfId="0" applyFont="1" applyFill="1" applyBorder="1" applyAlignment="1" applyProtection="1">
      <alignment horizontal="left" vertical="center" wrapText="1"/>
      <protection/>
    </xf>
    <xf numFmtId="0" fontId="3" fillId="0" borderId="69" xfId="0" applyFont="1" applyFill="1" applyBorder="1" applyAlignment="1" applyProtection="1">
      <alignment horizontal="right" vertical="center" wrapText="1"/>
      <protection/>
    </xf>
    <xf numFmtId="0" fontId="3" fillId="0" borderId="54" xfId="0" applyFont="1" applyFill="1" applyBorder="1" applyAlignment="1" applyProtection="1">
      <alignment horizontal="right" vertical="center" wrapText="1"/>
      <protection/>
    </xf>
    <xf numFmtId="49" fontId="4" fillId="33" borderId="62" xfId="0" applyNumberFormat="1" applyFont="1" applyFill="1" applyBorder="1" applyAlignment="1" applyProtection="1">
      <alignment horizontal="right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 wrapText="1"/>
      <protection/>
    </xf>
    <xf numFmtId="49" fontId="5" fillId="33" borderId="42" xfId="0" applyNumberFormat="1" applyFont="1" applyFill="1" applyBorder="1" applyAlignment="1" applyProtection="1">
      <alignment horizontal="center" vertical="center" wrapText="1"/>
      <protection/>
    </xf>
    <xf numFmtId="49" fontId="11" fillId="33" borderId="58" xfId="0" applyNumberFormat="1" applyFont="1" applyFill="1" applyBorder="1" applyAlignment="1" applyProtection="1">
      <alignment horizontal="center" vertical="center" wrapText="1"/>
      <protection/>
    </xf>
    <xf numFmtId="49" fontId="3" fillId="33" borderId="46" xfId="0" applyNumberFormat="1" applyFont="1" applyFill="1" applyBorder="1" applyAlignment="1" applyProtection="1">
      <alignment horizontal="center" vertical="center" wrapText="1"/>
      <protection/>
    </xf>
    <xf numFmtId="49" fontId="4" fillId="33" borderId="46" xfId="0" applyNumberFormat="1" applyFont="1" applyFill="1" applyBorder="1" applyAlignment="1" applyProtection="1">
      <alignment horizontal="center" vertical="center" wrapText="1"/>
      <protection/>
    </xf>
    <xf numFmtId="49" fontId="4" fillId="33" borderId="70" xfId="0" applyNumberFormat="1" applyFont="1" applyFill="1" applyBorder="1" applyAlignment="1" applyProtection="1">
      <alignment horizontal="right" vertical="center"/>
      <protection/>
    </xf>
    <xf numFmtId="49" fontId="11" fillId="33" borderId="70" xfId="0" applyNumberFormat="1" applyFont="1" applyFill="1" applyBorder="1" applyAlignment="1" applyProtection="1">
      <alignment horizontal="center" vertical="center" wrapText="1"/>
      <protection/>
    </xf>
    <xf numFmtId="49" fontId="3" fillId="33" borderId="50" xfId="0" applyNumberFormat="1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left" vertical="center" wrapText="1"/>
      <protection/>
    </xf>
    <xf numFmtId="49" fontId="10" fillId="33" borderId="42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51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left" vertical="center" wrapText="1"/>
      <protection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49" fontId="5" fillId="33" borderId="38" xfId="0" applyNumberFormat="1" applyFont="1" applyFill="1" applyBorder="1" applyAlignment="1" applyProtection="1">
      <alignment horizontal="center" vertical="center" wrapText="1"/>
      <protection/>
    </xf>
    <xf numFmtId="49" fontId="3" fillId="33" borderId="59" xfId="0" applyNumberFormat="1" applyFont="1" applyFill="1" applyBorder="1" applyAlignment="1" applyProtection="1">
      <alignment horizontal="center" vertical="center" wrapText="1"/>
      <protection/>
    </xf>
    <xf numFmtId="49" fontId="3" fillId="33" borderId="70" xfId="0" applyNumberFormat="1" applyFont="1" applyFill="1" applyBorder="1" applyAlignment="1" applyProtection="1">
      <alignment/>
      <protection/>
    </xf>
    <xf numFmtId="49" fontId="11" fillId="33" borderId="71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10" fillId="33" borderId="62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28" fillId="0" borderId="31" xfId="0" applyFont="1" applyFill="1" applyBorder="1" applyAlignment="1" applyProtection="1">
      <alignment horizontal="right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left" vertical="center" wrapText="1"/>
      <protection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21" fillId="0" borderId="72" xfId="0" applyFont="1" applyFill="1" applyBorder="1" applyAlignment="1" applyProtection="1">
      <alignment horizontal="righ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22" xfId="0" applyNumberFormat="1" applyFont="1" applyFill="1" applyBorder="1" applyAlignment="1" applyProtection="1">
      <alignment horizontal="center" vertical="center" wrapText="1"/>
      <protection/>
    </xf>
    <xf numFmtId="49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4" fillId="33" borderId="25" xfId="0" applyFont="1" applyFill="1" applyBorder="1" applyAlignment="1">
      <alignment horizontal="right" vertical="center" wrapText="1"/>
    </xf>
    <xf numFmtId="0" fontId="13" fillId="33" borderId="32" xfId="0" applyFont="1" applyFill="1" applyBorder="1" applyAlignment="1">
      <alignment horizontal="right" vertical="center" wrapText="1"/>
    </xf>
    <xf numFmtId="0" fontId="13" fillId="33" borderId="41" xfId="0" applyFont="1" applyFill="1" applyBorder="1" applyAlignment="1">
      <alignment horizontal="right" vertical="center" wrapText="1"/>
    </xf>
    <xf numFmtId="169" fontId="20" fillId="38" borderId="45" xfId="44" applyFont="1" applyFill="1" applyBorder="1" applyAlignment="1" applyProtection="1">
      <alignment horizontal="right" vertical="center"/>
      <protection locked="0"/>
    </xf>
    <xf numFmtId="0" fontId="4" fillId="33" borderId="45" xfId="0" applyFont="1" applyFill="1" applyBorder="1" applyAlignment="1">
      <alignment horizontal="right" vertical="center" wrapText="1"/>
    </xf>
    <xf numFmtId="0" fontId="24" fillId="33" borderId="31" xfId="0" applyFont="1" applyFill="1" applyBorder="1" applyAlignment="1">
      <alignment horizontal="right" vertical="center" wrapText="1"/>
    </xf>
    <xf numFmtId="0" fontId="24" fillId="33" borderId="37" xfId="0" applyFont="1" applyFill="1" applyBorder="1" applyAlignment="1">
      <alignment horizontal="right" vertical="center" wrapText="1"/>
    </xf>
    <xf numFmtId="169" fontId="20" fillId="38" borderId="31" xfId="44" applyFont="1" applyFill="1" applyBorder="1" applyAlignment="1" applyProtection="1">
      <alignment horizontal="right" vertical="center"/>
      <protection locked="0"/>
    </xf>
    <xf numFmtId="169" fontId="20" fillId="38" borderId="37" xfId="44" applyFont="1" applyFill="1" applyBorder="1" applyAlignment="1" applyProtection="1">
      <alignment horizontal="right" vertical="center"/>
      <protection locked="0"/>
    </xf>
    <xf numFmtId="0" fontId="4" fillId="33" borderId="32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169" fontId="20" fillId="38" borderId="48" xfId="44" applyFont="1" applyFill="1" applyBorder="1" applyAlignment="1" applyProtection="1">
      <alignment horizontal="right" vertical="center"/>
      <protection locked="0"/>
    </xf>
    <xf numFmtId="169" fontId="20" fillId="38" borderId="49" xfId="44" applyFont="1" applyFill="1" applyBorder="1" applyAlignment="1" applyProtection="1">
      <alignment horizontal="right" vertical="center"/>
      <protection locked="0"/>
    </xf>
    <xf numFmtId="169" fontId="20" fillId="38" borderId="27" xfId="44" applyFont="1" applyFill="1" applyBorder="1" applyAlignment="1" applyProtection="1">
      <alignment horizontal="right" vertical="center"/>
      <protection locked="0"/>
    </xf>
    <xf numFmtId="169" fontId="20" fillId="38" borderId="64" xfId="44" applyFont="1" applyFill="1" applyBorder="1" applyAlignment="1" applyProtection="1">
      <alignment horizontal="right" vertical="center"/>
      <protection locked="0"/>
    </xf>
    <xf numFmtId="0" fontId="4" fillId="33" borderId="27" xfId="0" applyFont="1" applyFill="1" applyBorder="1" applyAlignment="1">
      <alignment horizontal="right" vertical="center" wrapText="1"/>
    </xf>
    <xf numFmtId="169" fontId="20" fillId="38" borderId="73" xfId="44" applyFont="1" applyFill="1" applyBorder="1" applyAlignment="1" applyProtection="1">
      <alignment horizontal="right" vertical="center"/>
      <protection locked="0"/>
    </xf>
    <xf numFmtId="0" fontId="10" fillId="39" borderId="39" xfId="0" applyFont="1" applyFill="1" applyBorder="1" applyAlignment="1">
      <alignment horizontal="right" vertical="center" wrapText="1"/>
    </xf>
    <xf numFmtId="0" fontId="10" fillId="39" borderId="58" xfId="0" applyFont="1" applyFill="1" applyBorder="1" applyAlignment="1">
      <alignment horizontal="right" vertical="center" wrapText="1"/>
    </xf>
    <xf numFmtId="0" fontId="10" fillId="39" borderId="16" xfId="0" applyFont="1" applyFill="1" applyBorder="1" applyAlignment="1">
      <alignment horizontal="right" vertical="center" wrapText="1"/>
    </xf>
    <xf numFmtId="0" fontId="10" fillId="33" borderId="32" xfId="0" applyFont="1" applyFill="1" applyBorder="1" applyAlignment="1">
      <alignment horizontal="right" vertical="center" wrapText="1"/>
    </xf>
    <xf numFmtId="0" fontId="10" fillId="33" borderId="41" xfId="0" applyFont="1" applyFill="1" applyBorder="1" applyAlignment="1">
      <alignment horizontal="right" vertical="center" wrapText="1"/>
    </xf>
    <xf numFmtId="0" fontId="4" fillId="33" borderId="74" xfId="0" applyFont="1" applyFill="1" applyBorder="1" applyAlignment="1">
      <alignment horizontal="right" vertical="center" wrapText="1"/>
    </xf>
    <xf numFmtId="0" fontId="10" fillId="33" borderId="74" xfId="0" applyFont="1" applyFill="1" applyBorder="1" applyAlignment="1">
      <alignment horizontal="right" vertical="center" wrapText="1"/>
    </xf>
    <xf numFmtId="0" fontId="10" fillId="39" borderId="70" xfId="0" applyFont="1" applyFill="1" applyBorder="1" applyAlignment="1">
      <alignment horizontal="right" vertical="center" wrapText="1"/>
    </xf>
    <xf numFmtId="0" fontId="21" fillId="39" borderId="18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20" fillId="33" borderId="2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187" fontId="20" fillId="33" borderId="0" xfId="52" applyNumberFormat="1" applyFont="1" applyFill="1" applyAlignment="1">
      <alignment horizontal="center"/>
      <protection/>
    </xf>
    <xf numFmtId="0" fontId="20" fillId="33" borderId="0" xfId="52" applyFont="1" applyFill="1" applyAlignment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Alignment="1">
      <alignment/>
    </xf>
    <xf numFmtId="0" fontId="3" fillId="0" borderId="0" xfId="51" applyFont="1">
      <alignment/>
      <protection/>
    </xf>
    <xf numFmtId="0" fontId="32" fillId="0" borderId="0" xfId="0" applyFont="1" applyAlignment="1">
      <alignment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3" fillId="0" borderId="0" xfId="51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>
      <alignment horizontal="right" vertical="center" wrapText="1"/>
    </xf>
    <xf numFmtId="0" fontId="22" fillId="0" borderId="31" xfId="0" applyFont="1" applyFill="1" applyBorder="1" applyAlignment="1">
      <alignment horizontal="right" vertical="center" wrapText="1"/>
    </xf>
    <xf numFmtId="0" fontId="11" fillId="33" borderId="25" xfId="0" applyFont="1" applyFill="1" applyBorder="1" applyAlignment="1">
      <alignment horizontal="center" vertical="center" wrapText="1"/>
    </xf>
    <xf numFmtId="169" fontId="20" fillId="38" borderId="25" xfId="44" applyFont="1" applyFill="1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>
      <alignment horizontal="center" vertical="center" wrapText="1"/>
    </xf>
    <xf numFmtId="169" fontId="5" fillId="0" borderId="25" xfId="0" applyNumberFormat="1" applyFont="1" applyFill="1" applyBorder="1" applyAlignment="1">
      <alignment horizontal="right" vertical="center" wrapText="1"/>
    </xf>
    <xf numFmtId="169" fontId="20" fillId="38" borderId="25" xfId="44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left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right" vertical="center" wrapText="1"/>
    </xf>
    <xf numFmtId="169" fontId="20" fillId="38" borderId="27" xfId="44" applyFont="1" applyFill="1" applyBorder="1" applyAlignment="1" applyProtection="1">
      <alignment vertical="center"/>
      <protection locked="0"/>
    </xf>
    <xf numFmtId="0" fontId="3" fillId="0" borderId="74" xfId="0" applyFont="1" applyFill="1" applyBorder="1" applyAlignment="1">
      <alignment horizontal="right" vertical="center" wrapText="1"/>
    </xf>
    <xf numFmtId="169" fontId="21" fillId="0" borderId="2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right" vertical="center"/>
    </xf>
    <xf numFmtId="0" fontId="11" fillId="33" borderId="45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right" vertical="center"/>
    </xf>
    <xf numFmtId="49" fontId="4" fillId="33" borderId="34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/>
    </xf>
    <xf numFmtId="49" fontId="3" fillId="33" borderId="34" xfId="0" applyNumberFormat="1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vertical="center"/>
    </xf>
    <xf numFmtId="169" fontId="20" fillId="38" borderId="47" xfId="44" applyFont="1" applyFill="1" applyBorder="1" applyAlignment="1" applyProtection="1">
      <alignment horizontal="right" vertical="center"/>
      <protection locked="0"/>
    </xf>
    <xf numFmtId="0" fontId="27" fillId="0" borderId="75" xfId="0" applyFont="1" applyFill="1" applyBorder="1" applyAlignment="1">
      <alignment horizontal="right" vertical="center" wrapText="1"/>
    </xf>
    <xf numFmtId="169" fontId="3" fillId="0" borderId="29" xfId="0" applyNumberFormat="1" applyFont="1" applyFill="1" applyBorder="1" applyAlignment="1">
      <alignment horizontal="right" vertical="center" wrapText="1"/>
    </xf>
    <xf numFmtId="169" fontId="20" fillId="38" borderId="29" xfId="44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>
      <alignment horizontal="right" vertical="center" wrapText="1"/>
    </xf>
    <xf numFmtId="169" fontId="20" fillId="38" borderId="29" xfId="44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vertical="center" wrapText="1"/>
    </xf>
    <xf numFmtId="169" fontId="20" fillId="38" borderId="29" xfId="44" applyFont="1" applyFill="1" applyBorder="1" applyAlignment="1" applyProtection="1">
      <alignment horizontal="center" vertical="center"/>
      <protection locked="0"/>
    </xf>
    <xf numFmtId="169" fontId="20" fillId="38" borderId="76" xfId="44" applyFont="1" applyFill="1" applyBorder="1" applyAlignment="1" applyProtection="1">
      <alignment horizontal="right" vertical="center"/>
      <protection locked="0"/>
    </xf>
    <xf numFmtId="169" fontId="21" fillId="0" borderId="19" xfId="0" applyNumberFormat="1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vertical="center" wrapText="1"/>
    </xf>
    <xf numFmtId="0" fontId="27" fillId="0" borderId="58" xfId="0" applyFont="1" applyFill="1" applyBorder="1" applyAlignment="1">
      <alignment vertical="center" wrapText="1"/>
    </xf>
    <xf numFmtId="0" fontId="27" fillId="0" borderId="70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7" fillId="0" borderId="75" xfId="0" applyFont="1" applyFill="1" applyBorder="1" applyAlignment="1">
      <alignment vertical="center" wrapText="1"/>
    </xf>
    <xf numFmtId="169" fontId="5" fillId="0" borderId="29" xfId="0" applyNumberFormat="1" applyFont="1" applyFill="1" applyBorder="1" applyAlignment="1">
      <alignment horizontal="right" vertical="center" wrapText="1"/>
    </xf>
    <xf numFmtId="0" fontId="28" fillId="0" borderId="29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right" vertical="center" wrapText="1"/>
    </xf>
    <xf numFmtId="169" fontId="20" fillId="38" borderId="57" xfId="44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>
      <alignment horizontal="right" vertical="center" wrapText="1"/>
    </xf>
    <xf numFmtId="0" fontId="29" fillId="0" borderId="16" xfId="0" applyFont="1" applyFill="1" applyBorder="1" applyAlignment="1">
      <alignment horizontal="right" vertical="center" wrapText="1"/>
    </xf>
    <xf numFmtId="0" fontId="27" fillId="0" borderId="16" xfId="0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horizontal="right" vertical="center" wrapText="1"/>
    </xf>
    <xf numFmtId="49" fontId="5" fillId="33" borderId="18" xfId="0" applyNumberFormat="1" applyFont="1" applyFill="1" applyBorder="1" applyAlignment="1">
      <alignment horizontal="right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169" fontId="20" fillId="38" borderId="27" xfId="44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>
      <alignment horizontal="right" vertical="center" wrapText="1"/>
    </xf>
    <xf numFmtId="0" fontId="21" fillId="0" borderId="52" xfId="0" applyFont="1" applyFill="1" applyBorder="1" applyAlignment="1">
      <alignment horizontal="right" vertical="center" wrapText="1"/>
    </xf>
    <xf numFmtId="0" fontId="21" fillId="0" borderId="78" xfId="0" applyFont="1" applyFill="1" applyBorder="1" applyAlignment="1">
      <alignment horizontal="right" vertical="center" wrapText="1"/>
    </xf>
    <xf numFmtId="0" fontId="27" fillId="0" borderId="62" xfId="0" applyFont="1" applyFill="1" applyBorder="1" applyAlignment="1">
      <alignment horizontal="right" vertical="center" wrapText="1"/>
    </xf>
    <xf numFmtId="169" fontId="20" fillId="38" borderId="47" xfId="44" applyFont="1" applyFill="1" applyBorder="1" applyAlignment="1" applyProtection="1">
      <alignment horizontal="center" vertical="center"/>
      <protection locked="0"/>
    </xf>
    <xf numFmtId="169" fontId="20" fillId="38" borderId="48" xfId="44" applyFont="1" applyFill="1" applyBorder="1" applyAlignment="1" applyProtection="1">
      <alignment horizontal="center" vertical="center"/>
      <protection locked="0"/>
    </xf>
    <xf numFmtId="169" fontId="20" fillId="38" borderId="76" xfId="44" applyFont="1" applyFill="1" applyBorder="1" applyAlignment="1" applyProtection="1">
      <alignment horizontal="center" vertical="center"/>
      <protection locked="0"/>
    </xf>
    <xf numFmtId="0" fontId="27" fillId="0" borderId="74" xfId="0" applyFont="1" applyFill="1" applyBorder="1" applyAlignment="1">
      <alignment vertical="center" wrapText="1"/>
    </xf>
    <xf numFmtId="169" fontId="5" fillId="0" borderId="27" xfId="0" applyNumberFormat="1" applyFont="1" applyFill="1" applyBorder="1" applyAlignment="1">
      <alignment horizontal="right" vertical="center" wrapText="1"/>
    </xf>
    <xf numFmtId="0" fontId="28" fillId="0" borderId="27" xfId="0" applyFont="1" applyFill="1" applyBorder="1" applyAlignment="1">
      <alignment horizontal="right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left" vertical="center" wrapText="1"/>
    </xf>
    <xf numFmtId="169" fontId="20" fillId="38" borderId="47" xfId="44" applyFont="1" applyFill="1" applyBorder="1" applyAlignment="1" applyProtection="1">
      <alignment vertical="center"/>
      <protection locked="0"/>
    </xf>
    <xf numFmtId="169" fontId="20" fillId="38" borderId="48" xfId="44" applyFont="1" applyFill="1" applyBorder="1" applyAlignment="1" applyProtection="1">
      <alignment vertical="center"/>
      <protection locked="0"/>
    </xf>
    <xf numFmtId="169" fontId="20" fillId="38" borderId="76" xfId="44" applyFont="1" applyFill="1" applyBorder="1" applyAlignment="1" applyProtection="1">
      <alignment vertical="center"/>
      <protection locked="0"/>
    </xf>
    <xf numFmtId="0" fontId="10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left" vertical="center" wrapText="1"/>
    </xf>
    <xf numFmtId="169" fontId="20" fillId="38" borderId="30" xfId="44" applyFont="1" applyFill="1" applyBorder="1" applyAlignment="1" applyProtection="1">
      <alignment vertical="center"/>
      <protection locked="0"/>
    </xf>
    <xf numFmtId="169" fontId="20" fillId="38" borderId="31" xfId="44" applyFont="1" applyFill="1" applyBorder="1" applyAlignment="1" applyProtection="1">
      <alignment vertical="center"/>
      <protection locked="0"/>
    </xf>
    <xf numFmtId="169" fontId="20" fillId="38" borderId="77" xfId="44" applyFont="1" applyFill="1" applyBorder="1" applyAlignment="1" applyProtection="1">
      <alignment vertical="center"/>
      <protection locked="0"/>
    </xf>
    <xf numFmtId="49" fontId="10" fillId="33" borderId="30" xfId="0" applyNumberFormat="1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left" vertical="center" wrapText="1"/>
    </xf>
    <xf numFmtId="169" fontId="20" fillId="38" borderId="77" xfId="44" applyFont="1" applyFill="1" applyBorder="1" applyAlignment="1" applyProtection="1">
      <alignment horizontal="right" vertical="center"/>
      <protection locked="0"/>
    </xf>
    <xf numFmtId="0" fontId="10" fillId="33" borderId="36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left" vertical="center" wrapText="1"/>
    </xf>
    <xf numFmtId="0" fontId="28" fillId="0" borderId="75" xfId="0" applyFont="1" applyFill="1" applyBorder="1" applyAlignment="1">
      <alignment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0" fontId="11" fillId="33" borderId="76" xfId="0" applyFont="1" applyFill="1" applyBorder="1" applyAlignment="1">
      <alignment horizontal="left" vertical="center" wrapText="1"/>
    </xf>
    <xf numFmtId="0" fontId="5" fillId="33" borderId="75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vertical="center" wrapText="1"/>
    </xf>
    <xf numFmtId="49" fontId="3" fillId="33" borderId="47" xfId="0" applyNumberFormat="1" applyFont="1" applyFill="1" applyBorder="1" applyAlignment="1">
      <alignment/>
    </xf>
    <xf numFmtId="49" fontId="4" fillId="33" borderId="48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right" vertical="center"/>
    </xf>
    <xf numFmtId="49" fontId="10" fillId="33" borderId="32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69" fontId="20" fillId="38" borderId="31" xfId="44" applyFont="1" applyFill="1" applyBorder="1" applyAlignment="1" applyProtection="1">
      <alignment horizontal="center" vertical="center"/>
      <protection locked="0"/>
    </xf>
    <xf numFmtId="169" fontId="20" fillId="38" borderId="77" xfId="44" applyFont="1" applyFill="1" applyBorder="1" applyAlignment="1" applyProtection="1">
      <alignment horizontal="center" vertical="center"/>
      <protection locked="0"/>
    </xf>
    <xf numFmtId="49" fontId="10" fillId="33" borderId="36" xfId="0" applyNumberFormat="1" applyFont="1" applyFill="1" applyBorder="1" applyAlignment="1">
      <alignment horizontal="center" vertical="center" wrapText="1"/>
    </xf>
    <xf numFmtId="49" fontId="5" fillId="33" borderId="52" xfId="0" applyNumberFormat="1" applyFont="1" applyFill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left" vertical="center" wrapText="1"/>
    </xf>
    <xf numFmtId="169" fontId="20" fillId="38" borderId="36" xfId="44" applyFont="1" applyFill="1" applyBorder="1" applyAlignment="1" applyProtection="1">
      <alignment horizontal="center" vertical="center"/>
      <protection locked="0"/>
    </xf>
    <xf numFmtId="169" fontId="20" fillId="38" borderId="52" xfId="44" applyFont="1" applyFill="1" applyBorder="1" applyAlignment="1" applyProtection="1">
      <alignment horizontal="center" vertical="center"/>
      <protection locked="0"/>
    </xf>
    <xf numFmtId="169" fontId="20" fillId="38" borderId="78" xfId="44" applyFont="1" applyFill="1" applyBorder="1" applyAlignment="1" applyProtection="1">
      <alignment horizontal="center" vertical="center"/>
      <protection locked="0"/>
    </xf>
    <xf numFmtId="169" fontId="20" fillId="38" borderId="73" xfId="44" applyFont="1" applyFill="1" applyBorder="1" applyAlignment="1" applyProtection="1">
      <alignment vertical="center"/>
      <protection locked="0"/>
    </xf>
    <xf numFmtId="169" fontId="20" fillId="38" borderId="64" xfId="44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right" vertical="center" wrapText="1"/>
    </xf>
    <xf numFmtId="169" fontId="20" fillId="38" borderId="73" xfId="44" applyFont="1" applyFill="1" applyBorder="1" applyAlignment="1" applyProtection="1">
      <alignment horizontal="center" vertical="center"/>
      <protection locked="0"/>
    </xf>
    <xf numFmtId="0" fontId="10" fillId="33" borderId="79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169" fontId="21" fillId="0" borderId="52" xfId="0" applyNumberFormat="1" applyFont="1" applyFill="1" applyBorder="1" applyAlignment="1">
      <alignment horizontal="center" vertical="center" wrapText="1"/>
    </xf>
    <xf numFmtId="169" fontId="21" fillId="0" borderId="78" xfId="0" applyNumberFormat="1" applyFont="1" applyFill="1" applyBorder="1" applyAlignment="1">
      <alignment horizontal="center" vertical="center" wrapText="1"/>
    </xf>
    <xf numFmtId="0" fontId="27" fillId="0" borderId="80" xfId="0" applyFont="1" applyFill="1" applyBorder="1" applyAlignment="1">
      <alignment vertical="center" wrapText="1"/>
    </xf>
    <xf numFmtId="169" fontId="20" fillId="38" borderId="79" xfId="44" applyFont="1" applyFill="1" applyBorder="1" applyAlignment="1" applyProtection="1">
      <alignment horizontal="center" vertical="center"/>
      <protection locked="0"/>
    </xf>
    <xf numFmtId="49" fontId="5" fillId="33" borderId="67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49" fontId="10" fillId="33" borderId="31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0" fontId="10" fillId="39" borderId="42" xfId="0" applyFont="1" applyFill="1" applyBorder="1" applyAlignment="1">
      <alignment horizontal="right" vertical="center" wrapText="1"/>
    </xf>
    <xf numFmtId="0" fontId="10" fillId="39" borderId="46" xfId="0" applyFont="1" applyFill="1" applyBorder="1" applyAlignment="1">
      <alignment horizontal="right" vertical="center" wrapText="1"/>
    </xf>
    <xf numFmtId="0" fontId="10" fillId="39" borderId="51" xfId="0" applyFont="1" applyFill="1" applyBorder="1" applyAlignment="1">
      <alignment horizontal="right" vertical="center" wrapText="1"/>
    </xf>
    <xf numFmtId="0" fontId="10" fillId="39" borderId="21" xfId="0" applyFont="1" applyFill="1" applyBorder="1" applyAlignment="1">
      <alignment horizontal="right" vertical="center" wrapText="1"/>
    </xf>
    <xf numFmtId="0" fontId="10" fillId="39" borderId="38" xfId="0" applyFont="1" applyFill="1" applyBorder="1" applyAlignment="1">
      <alignment horizontal="right" vertical="center" wrapText="1"/>
    </xf>
    <xf numFmtId="0" fontId="10" fillId="39" borderId="59" xfId="0" applyFont="1" applyFill="1" applyBorder="1" applyAlignment="1">
      <alignment horizontal="right" vertical="center" wrapText="1"/>
    </xf>
    <xf numFmtId="0" fontId="10" fillId="39" borderId="22" xfId="0" applyFont="1" applyFill="1" applyBorder="1" applyAlignment="1">
      <alignment horizontal="right" vertical="center" wrapText="1"/>
    </xf>
    <xf numFmtId="0" fontId="13" fillId="33" borderId="33" xfId="0" applyFont="1" applyFill="1" applyBorder="1" applyAlignment="1">
      <alignment horizontal="right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10" fillId="39" borderId="17" xfId="0" applyFont="1" applyFill="1" applyBorder="1" applyAlignment="1">
      <alignment horizontal="right" vertical="center" wrapText="1"/>
    </xf>
    <xf numFmtId="0" fontId="10" fillId="33" borderId="81" xfId="0" applyFont="1" applyFill="1" applyBorder="1" applyAlignment="1">
      <alignment horizontal="left" vertical="center" wrapText="1"/>
    </xf>
    <xf numFmtId="0" fontId="10" fillId="39" borderId="10" xfId="0" applyFont="1" applyFill="1" applyBorder="1" applyAlignment="1">
      <alignment horizontal="right" vertical="center" wrapText="1"/>
    </xf>
    <xf numFmtId="169" fontId="20" fillId="38" borderId="79" xfId="44" applyFont="1" applyFill="1" applyBorder="1" applyAlignment="1" applyProtection="1">
      <alignment horizontal="right" vertical="center"/>
      <protection locked="0"/>
    </xf>
    <xf numFmtId="169" fontId="20" fillId="38" borderId="72" xfId="44" applyFont="1" applyFill="1" applyBorder="1" applyAlignment="1" applyProtection="1">
      <alignment horizontal="right" vertical="center"/>
      <protection locked="0"/>
    </xf>
    <xf numFmtId="169" fontId="20" fillId="38" borderId="80" xfId="44" applyFont="1" applyFill="1" applyBorder="1" applyAlignment="1" applyProtection="1">
      <alignment horizontal="right" vertical="center"/>
      <protection locked="0"/>
    </xf>
    <xf numFmtId="49" fontId="10" fillId="33" borderId="79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right" vertical="center" wrapText="1"/>
    </xf>
    <xf numFmtId="0" fontId="6" fillId="33" borderId="77" xfId="0" applyFont="1" applyFill="1" applyBorder="1" applyAlignment="1">
      <alignment horizontal="left" vertical="center" wrapText="1"/>
    </xf>
    <xf numFmtId="0" fontId="24" fillId="33" borderId="30" xfId="0" applyFont="1" applyFill="1" applyBorder="1" applyAlignment="1">
      <alignment horizontal="right" vertical="center" wrapText="1"/>
    </xf>
    <xf numFmtId="0" fontId="4" fillId="33" borderId="72" xfId="0" applyFont="1" applyFill="1" applyBorder="1" applyAlignment="1">
      <alignment horizontal="right" vertical="center"/>
    </xf>
    <xf numFmtId="0" fontId="4" fillId="33" borderId="72" xfId="0" applyFont="1" applyFill="1" applyBorder="1" applyAlignment="1">
      <alignment horizontal="center" vertical="center" wrapText="1"/>
    </xf>
    <xf numFmtId="0" fontId="10" fillId="39" borderId="62" xfId="0" applyFont="1" applyFill="1" applyBorder="1" applyAlignment="1">
      <alignment horizontal="right" vertical="center" wrapText="1"/>
    </xf>
    <xf numFmtId="169" fontId="20" fillId="38" borderId="82" xfId="44" applyFont="1" applyFill="1" applyBorder="1" applyAlignment="1" applyProtection="1">
      <alignment horizontal="right" vertical="center"/>
      <protection locked="0"/>
    </xf>
    <xf numFmtId="49" fontId="13" fillId="33" borderId="47" xfId="0" applyNumberFormat="1" applyFont="1" applyFill="1" applyBorder="1" applyAlignment="1">
      <alignment/>
    </xf>
    <xf numFmtId="49" fontId="5" fillId="33" borderId="72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right" vertical="center" wrapText="1"/>
    </xf>
    <xf numFmtId="0" fontId="21" fillId="33" borderId="52" xfId="0" applyFont="1" applyFill="1" applyBorder="1" applyAlignment="1">
      <alignment horizontal="right" vertical="center" wrapText="1"/>
    </xf>
    <xf numFmtId="0" fontId="21" fillId="33" borderId="53" xfId="0" applyFont="1" applyFill="1" applyBorder="1" applyAlignment="1">
      <alignment horizontal="right" vertical="center" wrapText="1"/>
    </xf>
    <xf numFmtId="0" fontId="10" fillId="39" borderId="50" xfId="0" applyFont="1" applyFill="1" applyBorder="1" applyAlignment="1">
      <alignment horizontal="right" vertical="center" wrapText="1"/>
    </xf>
    <xf numFmtId="0" fontId="6" fillId="33" borderId="80" xfId="0" applyFont="1" applyFill="1" applyBorder="1" applyAlignment="1">
      <alignment horizontal="left" vertical="center" wrapText="1"/>
    </xf>
    <xf numFmtId="0" fontId="10" fillId="39" borderId="15" xfId="0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horizontal="right" vertical="center" wrapText="1"/>
    </xf>
    <xf numFmtId="49" fontId="10" fillId="33" borderId="52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left" vertical="center" wrapText="1"/>
    </xf>
    <xf numFmtId="169" fontId="20" fillId="38" borderId="16" xfId="44" applyFont="1" applyFill="1" applyBorder="1" applyAlignment="1" applyProtection="1">
      <alignment horizontal="right" vertical="center"/>
      <protection locked="0"/>
    </xf>
    <xf numFmtId="0" fontId="21" fillId="33" borderId="16" xfId="0" applyFont="1" applyFill="1" applyBorder="1" applyAlignment="1">
      <alignment horizontal="right" vertical="center" wrapText="1"/>
    </xf>
    <xf numFmtId="0" fontId="21" fillId="33" borderId="51" xfId="0" applyFont="1" applyFill="1" applyBorder="1" applyAlignment="1">
      <alignment horizontal="right" vertical="center" wrapText="1"/>
    </xf>
    <xf numFmtId="0" fontId="21" fillId="35" borderId="25" xfId="0" applyFont="1" applyFill="1" applyBorder="1" applyAlignment="1">
      <alignment horizontal="right" vertical="center" wrapText="1"/>
    </xf>
    <xf numFmtId="169" fontId="5" fillId="0" borderId="25" xfId="0" applyNumberFormat="1" applyFont="1" applyFill="1" applyBorder="1" applyAlignment="1" applyProtection="1">
      <alignment horizontal="right" vertical="center" wrapText="1"/>
      <protection/>
    </xf>
    <xf numFmtId="169" fontId="20" fillId="40" borderId="25" xfId="44" applyFont="1" applyFill="1" applyBorder="1" applyAlignment="1" applyProtection="1">
      <alignment vertical="center"/>
      <protection/>
    </xf>
    <xf numFmtId="169" fontId="20" fillId="40" borderId="48" xfId="44" applyFont="1" applyFill="1" applyBorder="1" applyAlignment="1" applyProtection="1">
      <alignment vertical="center"/>
      <protection/>
    </xf>
    <xf numFmtId="169" fontId="20" fillId="40" borderId="31" xfId="44" applyFont="1" applyFill="1" applyBorder="1" applyAlignment="1" applyProtection="1">
      <alignment vertical="center"/>
      <protection/>
    </xf>
    <xf numFmtId="169" fontId="20" fillId="40" borderId="25" xfId="44" applyFont="1" applyFill="1" applyBorder="1" applyAlignment="1" applyProtection="1">
      <alignment vertical="center"/>
      <protection locked="0"/>
    </xf>
    <xf numFmtId="169" fontId="20" fillId="40" borderId="48" xfId="44" applyFont="1" applyFill="1" applyBorder="1" applyAlignment="1" applyProtection="1">
      <alignment vertical="center"/>
      <protection locked="0"/>
    </xf>
    <xf numFmtId="169" fontId="20" fillId="40" borderId="31" xfId="44" applyFont="1" applyFill="1" applyBorder="1" applyAlignment="1" applyProtection="1">
      <alignment vertical="center"/>
      <protection locked="0"/>
    </xf>
    <xf numFmtId="169" fontId="20" fillId="40" borderId="31" xfId="44" applyFont="1" applyFill="1" applyBorder="1" applyAlignment="1" applyProtection="1">
      <alignment horizontal="center" vertical="center"/>
      <protection locked="0"/>
    </xf>
    <xf numFmtId="169" fontId="20" fillId="40" borderId="25" xfId="44" applyFont="1" applyFill="1" applyBorder="1" applyAlignment="1" applyProtection="1">
      <alignment horizontal="center" vertical="center"/>
      <protection locked="0"/>
    </xf>
    <xf numFmtId="169" fontId="20" fillId="40" borderId="48" xfId="44" applyFont="1" applyFill="1" applyBorder="1" applyAlignment="1" applyProtection="1">
      <alignment horizontal="center" vertical="center"/>
      <protection locked="0"/>
    </xf>
    <xf numFmtId="169" fontId="20" fillId="40" borderId="36" xfId="44" applyFont="1" applyFill="1" applyBorder="1" applyAlignment="1" applyProtection="1">
      <alignment horizontal="center" vertical="center"/>
      <protection locked="0"/>
    </xf>
    <xf numFmtId="0" fontId="1" fillId="0" borderId="0" xfId="50" applyNumberFormat="1" applyFont="1">
      <alignment/>
      <protection/>
    </xf>
    <xf numFmtId="0" fontId="5" fillId="0" borderId="33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75" xfId="0" applyFont="1" applyFill="1" applyBorder="1" applyAlignment="1">
      <alignment horizontal="right" vertical="center" wrapText="1"/>
    </xf>
    <xf numFmtId="0" fontId="27" fillId="0" borderId="34" xfId="0" applyFont="1" applyFill="1" applyBorder="1" applyAlignment="1">
      <alignment horizontal="right" vertical="center" wrapText="1"/>
    </xf>
    <xf numFmtId="0" fontId="27" fillId="0" borderId="25" xfId="0" applyFont="1" applyFill="1" applyBorder="1" applyAlignment="1">
      <alignment horizontal="right" vertical="center" wrapText="1"/>
    </xf>
    <xf numFmtId="0" fontId="27" fillId="0" borderId="29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49" fontId="11" fillId="0" borderId="48" xfId="0" applyNumberFormat="1" applyFont="1" applyFill="1" applyBorder="1" applyAlignment="1">
      <alignment horizontal="center" vertical="center" wrapText="1"/>
    </xf>
    <xf numFmtId="0" fontId="3" fillId="0" borderId="0" xfId="51" applyFont="1" applyFill="1" applyBorder="1" applyProtection="1">
      <alignment/>
      <protection/>
    </xf>
    <xf numFmtId="0" fontId="3" fillId="0" borderId="0" xfId="51" applyFont="1" applyProtection="1">
      <alignment/>
      <protection/>
    </xf>
    <xf numFmtId="49" fontId="4" fillId="33" borderId="47" xfId="0" applyNumberFormat="1" applyFont="1" applyFill="1" applyBorder="1" applyAlignment="1" applyProtection="1">
      <alignment horizontal="right" vertical="center"/>
      <protection/>
    </xf>
    <xf numFmtId="49" fontId="11" fillId="33" borderId="48" xfId="0" applyNumberFormat="1" applyFont="1" applyFill="1" applyBorder="1" applyAlignment="1" applyProtection="1">
      <alignment horizontal="center" vertical="center" wrapText="1"/>
      <protection/>
    </xf>
    <xf numFmtId="49" fontId="3" fillId="33" borderId="48" xfId="0" applyNumberFormat="1" applyFont="1" applyFill="1" applyBorder="1" applyAlignment="1" applyProtection="1">
      <alignment horizontal="center" vertical="center" wrapText="1"/>
      <protection/>
    </xf>
    <xf numFmtId="0" fontId="11" fillId="33" borderId="49" xfId="0" applyFont="1" applyFill="1" applyBorder="1" applyAlignment="1" applyProtection="1">
      <alignment horizontal="left" vertical="center" wrapText="1"/>
      <protection/>
    </xf>
    <xf numFmtId="0" fontId="10" fillId="39" borderId="70" xfId="0" applyFont="1" applyFill="1" applyBorder="1" applyAlignment="1" applyProtection="1">
      <alignment horizontal="right" vertical="center" wrapText="1"/>
      <protection/>
    </xf>
    <xf numFmtId="169" fontId="20" fillId="38" borderId="73" xfId="44" applyFont="1" applyFill="1" applyBorder="1" applyAlignment="1" applyProtection="1">
      <alignment horizontal="right" vertical="center"/>
      <protection/>
    </xf>
    <xf numFmtId="169" fontId="20" fillId="38" borderId="48" xfId="44" applyFont="1" applyFill="1" applyBorder="1" applyAlignment="1" applyProtection="1">
      <alignment horizontal="right" vertical="center"/>
      <protection/>
    </xf>
    <xf numFmtId="169" fontId="20" fillId="38" borderId="49" xfId="44" applyFont="1" applyFill="1" applyBorder="1" applyAlignment="1" applyProtection="1">
      <alignment horizontal="right" vertical="center"/>
      <protection/>
    </xf>
    <xf numFmtId="0" fontId="23" fillId="33" borderId="0" xfId="0" applyFont="1" applyFill="1" applyAlignment="1" applyProtection="1">
      <alignment/>
      <protection/>
    </xf>
    <xf numFmtId="169" fontId="20" fillId="38" borderId="47" xfId="44" applyFont="1" applyFill="1" applyBorder="1" applyAlignment="1" applyProtection="1">
      <alignment horizontal="right" vertical="center"/>
      <protection/>
    </xf>
    <xf numFmtId="169" fontId="20" fillId="38" borderId="48" xfId="44" applyFont="1" applyFill="1" applyBorder="1" applyAlignment="1" applyProtection="1">
      <alignment vertical="center"/>
      <protection/>
    </xf>
    <xf numFmtId="169" fontId="20" fillId="38" borderId="76" xfId="44" applyFont="1" applyFill="1" applyBorder="1" applyAlignment="1" applyProtection="1">
      <alignment vertical="center"/>
      <protection/>
    </xf>
    <xf numFmtId="0" fontId="27" fillId="0" borderId="70" xfId="0" applyFont="1" applyFill="1" applyBorder="1" applyAlignment="1" applyProtection="1">
      <alignment vertical="center" wrapText="1"/>
      <protection/>
    </xf>
    <xf numFmtId="0" fontId="9" fillId="0" borderId="17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0" fontId="9" fillId="0" borderId="15" xfId="0" applyFont="1" applyFill="1" applyBorder="1" applyAlignment="1" applyProtection="1">
      <alignment horizontal="left" wrapText="1"/>
      <protection/>
    </xf>
    <xf numFmtId="0" fontId="20" fillId="33" borderId="20" xfId="0" applyFont="1" applyFill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3" borderId="83" xfId="51" applyFont="1" applyFill="1" applyBorder="1" applyAlignment="1">
      <alignment horizontal="center" vertical="center" wrapText="1"/>
      <protection/>
    </xf>
    <xf numFmtId="0" fontId="7" fillId="33" borderId="52" xfId="51" applyFont="1" applyFill="1" applyBorder="1" applyAlignment="1">
      <alignment horizontal="center" vertical="center" wrapText="1"/>
      <protection/>
    </xf>
    <xf numFmtId="0" fontId="9" fillId="0" borderId="66" xfId="0" applyFont="1" applyFill="1" applyBorder="1" applyAlignment="1">
      <alignment horizontal="left" wrapText="1"/>
    </xf>
    <xf numFmtId="0" fontId="9" fillId="0" borderId="82" xfId="0" applyFont="1" applyFill="1" applyBorder="1" applyAlignment="1">
      <alignment horizontal="left" wrapText="1"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82" xfId="5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0" fontId="4" fillId="33" borderId="21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3" borderId="18" xfId="51" applyFont="1" applyFill="1" applyBorder="1" applyAlignment="1">
      <alignment horizontal="center" vertical="center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5" fillId="33" borderId="0" xfId="0" applyFont="1" applyFill="1" applyAlignment="1" applyProtection="1">
      <alignment horizontal="left" vertical="center" wrapText="1"/>
      <protection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[0] 2 2" xfId="46"/>
    <cellStyle name="Migliaia [0] 3" xfId="47"/>
    <cellStyle name="Neutrale" xfId="48"/>
    <cellStyle name="Normale 2" xfId="49"/>
    <cellStyle name="Normale 2 2" xfId="50"/>
    <cellStyle name="Normale 3" xfId="51"/>
    <cellStyle name="Normale 3 2" xfId="52"/>
    <cellStyle name="Normale 4" xfId="53"/>
    <cellStyle name="Normale 4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C8E6~1.DON\AppData\Local\Temp\Rar$DIa7784.35393\I_MLA_321_2018_CONS.V2_20190529_1451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C8E6~1.DON\AppData\Local\Temp\Rar$DIa2928.30519\I_MLA_321_2018_CONS.V2_20190529_145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9.7109375" style="149" bestFit="1" customWidth="1"/>
    <col min="2" max="16384" width="9.140625" style="149" customWidth="1"/>
  </cols>
  <sheetData>
    <row r="1" ht="12.75">
      <c r="A1" s="149" t="s">
        <v>0</v>
      </c>
    </row>
    <row r="2" ht="12.75">
      <c r="A2" s="149" t="s">
        <v>1</v>
      </c>
    </row>
    <row r="3" ht="12.75">
      <c r="A3" s="149" t="s">
        <v>2</v>
      </c>
    </row>
    <row r="4" ht="12.75">
      <c r="A4" s="149" t="s">
        <v>3</v>
      </c>
    </row>
    <row r="5" ht="12.75">
      <c r="A5" s="149" t="s">
        <v>4</v>
      </c>
    </row>
    <row r="6" ht="12.75">
      <c r="A6" s="149" t="s">
        <v>5</v>
      </c>
    </row>
    <row r="7" ht="12.75">
      <c r="A7" s="149" t="s">
        <v>6</v>
      </c>
    </row>
    <row r="8" ht="12.75">
      <c r="A8" s="149" t="s">
        <v>7</v>
      </c>
    </row>
    <row r="9" ht="12.75">
      <c r="A9" s="149" t="s">
        <v>8</v>
      </c>
    </row>
    <row r="10" ht="12.75">
      <c r="A10" s="149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cols>
    <col min="1" max="16384" width="9.140625" style="149" customWidth="1"/>
  </cols>
  <sheetData>
    <row r="1" ht="12.75">
      <c r="A1" s="148" t="s">
        <v>10</v>
      </c>
    </row>
    <row r="2" ht="12.75">
      <c r="A2" s="148" t="str">
        <f>Info!B7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.140625" style="97" customWidth="1"/>
    <col min="2" max="2" width="10.8515625" style="97" bestFit="1" customWidth="1"/>
    <col min="3" max="3" width="9.140625" style="97" customWidth="1"/>
    <col min="4" max="4" width="14.57421875" style="97" bestFit="1" customWidth="1"/>
    <col min="5" max="5" width="19.140625" style="97" bestFit="1" customWidth="1"/>
    <col min="6" max="6" width="18.57421875" style="97" bestFit="1" customWidth="1"/>
    <col min="7" max="16384" width="9.140625" style="97" customWidth="1"/>
  </cols>
  <sheetData>
    <row r="1" spans="1:7" ht="15">
      <c r="A1" s="98" t="s">
        <v>11</v>
      </c>
      <c r="B1" s="98" t="s">
        <v>12</v>
      </c>
      <c r="C1" s="98" t="s">
        <v>13</v>
      </c>
      <c r="D1" s="98" t="s">
        <v>14</v>
      </c>
      <c r="E1" s="98" t="s">
        <v>15</v>
      </c>
      <c r="F1" s="98" t="s">
        <v>16</v>
      </c>
      <c r="G1" s="98" t="s">
        <v>17</v>
      </c>
    </row>
    <row r="2" spans="1:7" ht="15">
      <c r="A2" s="98" t="s">
        <v>18</v>
      </c>
      <c r="B2" s="99" t="s">
        <v>19</v>
      </c>
      <c r="C2" s="98" t="s">
        <v>20</v>
      </c>
      <c r="D2" s="602" t="s">
        <v>21</v>
      </c>
      <c r="E2" s="98" t="s">
        <v>22</v>
      </c>
      <c r="F2" s="98" t="s">
        <v>23</v>
      </c>
      <c r="G2" s="98" t="s">
        <v>24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G8" sqref="G8"/>
    </sheetView>
  </sheetViews>
  <sheetFormatPr defaultColWidth="0" defaultRowHeight="0" customHeight="1" zeroHeight="1"/>
  <cols>
    <col min="1" max="1" width="9.140625" style="72" customWidth="1"/>
    <col min="2" max="2" width="18.57421875" style="70" customWidth="1"/>
    <col min="3" max="8" width="9.140625" style="70" customWidth="1"/>
    <col min="9" max="9" width="8.8515625" style="70" hidden="1" customWidth="1"/>
    <col min="10" max="10" width="3.00390625" style="70" hidden="1" customWidth="1"/>
    <col min="11" max="11" width="4.00390625" style="71" hidden="1" customWidth="1"/>
    <col min="12" max="12" width="58.28125" style="71" hidden="1" customWidth="1"/>
    <col min="13" max="16384" width="9.140625" style="70" hidden="1" customWidth="1"/>
  </cols>
  <sheetData>
    <row r="1" spans="1:8" ht="12.75">
      <c r="A1" s="96"/>
      <c r="B1" s="95"/>
      <c r="C1" s="95"/>
      <c r="D1" s="95"/>
      <c r="E1" s="95"/>
      <c r="F1" s="95"/>
      <c r="G1" s="95"/>
      <c r="H1" s="94"/>
    </row>
    <row r="2" spans="1:12" s="87" customFormat="1" ht="12.75">
      <c r="A2" s="80" t="s">
        <v>25</v>
      </c>
      <c r="B2" s="93" t="str">
        <f>ANAGR!$A$2</f>
        <v>719</v>
      </c>
      <c r="C2" s="92" t="str">
        <f>ANAGR!$B$2</f>
        <v>ASST DI BERGAMO OVEST</v>
      </c>
      <c r="D2" s="91"/>
      <c r="E2" s="91"/>
      <c r="F2" s="91"/>
      <c r="G2" s="91"/>
      <c r="H2" s="90"/>
      <c r="J2" s="89"/>
      <c r="K2" s="88"/>
      <c r="L2" s="88"/>
    </row>
    <row r="3" spans="1:10" ht="12.75">
      <c r="A3" s="80" t="s">
        <v>26</v>
      </c>
      <c r="B3" s="86" t="str">
        <f>ANAGR!$C$2</f>
        <v>2019</v>
      </c>
      <c r="C3" s="79"/>
      <c r="D3" s="79"/>
      <c r="E3" s="79"/>
      <c r="F3" s="79"/>
      <c r="G3" s="79"/>
      <c r="H3" s="78"/>
      <c r="J3" s="74"/>
    </row>
    <row r="4" spans="1:10" ht="12.75">
      <c r="A4" s="80"/>
      <c r="B4" s="79"/>
      <c r="C4" s="79"/>
      <c r="D4" s="79"/>
      <c r="E4" s="79"/>
      <c r="F4" s="79"/>
      <c r="G4" s="79"/>
      <c r="H4" s="78"/>
      <c r="J4" s="74"/>
    </row>
    <row r="5" spans="1:10" ht="12.75">
      <c r="A5" s="80" t="s">
        <v>27</v>
      </c>
      <c r="B5" s="85" t="str">
        <f>ANAGR!$D$2</f>
        <v>Consuntivo</v>
      </c>
      <c r="C5" s="79"/>
      <c r="D5" s="79"/>
      <c r="E5" s="79"/>
      <c r="F5" s="79"/>
      <c r="G5" s="79"/>
      <c r="H5" s="78"/>
      <c r="J5" s="74"/>
    </row>
    <row r="6" spans="1:10" ht="12.75">
      <c r="A6" s="80"/>
      <c r="B6" s="84"/>
      <c r="C6" s="79"/>
      <c r="D6" s="79"/>
      <c r="E6" s="79"/>
      <c r="F6" s="79"/>
      <c r="G6" s="79"/>
      <c r="H6" s="78"/>
      <c r="J6" s="74"/>
    </row>
    <row r="7" spans="1:10" ht="12.75">
      <c r="A7" s="80" t="s">
        <v>28</v>
      </c>
      <c r="B7" s="83" t="s">
        <v>1</v>
      </c>
      <c r="C7" s="79"/>
      <c r="D7" s="79"/>
      <c r="E7" s="79"/>
      <c r="F7" s="79"/>
      <c r="G7" s="79"/>
      <c r="H7" s="78"/>
      <c r="J7" s="74"/>
    </row>
    <row r="8" spans="1:10" ht="12.75">
      <c r="A8" s="80" t="s">
        <v>29</v>
      </c>
      <c r="B8" s="82">
        <v>43613</v>
      </c>
      <c r="C8" s="81">
        <f>+IF(B8=0,"  !! INSERIRE LA DATA RELATIVA AL BILANCIO !!","")</f>
      </c>
      <c r="D8" s="79"/>
      <c r="E8" s="79"/>
      <c r="F8" s="79"/>
      <c r="G8" s="79"/>
      <c r="H8" s="78"/>
      <c r="J8" s="74"/>
    </row>
    <row r="9" spans="1:10" ht="12.75">
      <c r="A9" s="80"/>
      <c r="B9" s="79"/>
      <c r="C9" s="79"/>
      <c r="D9" s="79"/>
      <c r="E9" s="79"/>
      <c r="F9" s="79"/>
      <c r="G9" s="79"/>
      <c r="H9" s="78"/>
      <c r="J9" s="74"/>
    </row>
    <row r="10" spans="1:10" ht="12.75">
      <c r="A10" s="80"/>
      <c r="B10" s="79"/>
      <c r="C10" s="79"/>
      <c r="D10" s="79"/>
      <c r="E10" s="79"/>
      <c r="F10" s="79"/>
      <c r="G10" s="79"/>
      <c r="H10" s="78"/>
      <c r="J10" s="74"/>
    </row>
    <row r="11" spans="1:10" ht="13.5" thickBot="1">
      <c r="A11" s="77"/>
      <c r="B11" s="76"/>
      <c r="C11" s="76"/>
      <c r="D11" s="76"/>
      <c r="E11" s="76"/>
      <c r="F11" s="76"/>
      <c r="G11" s="76"/>
      <c r="H11" s="75" t="s">
        <v>30</v>
      </c>
      <c r="J11" s="74"/>
    </row>
    <row r="12" spans="11:12" ht="12.75" hidden="1">
      <c r="K12" s="71">
        <v>311</v>
      </c>
      <c r="L12" s="71" t="s">
        <v>31</v>
      </c>
    </row>
    <row r="13" spans="11:12" ht="12.75" hidden="1">
      <c r="K13" s="71">
        <v>312</v>
      </c>
      <c r="L13" s="71" t="s">
        <v>32</v>
      </c>
    </row>
    <row r="14" spans="11:12" ht="12.75" hidden="1">
      <c r="K14" s="71">
        <v>313</v>
      </c>
      <c r="L14" s="71" t="s">
        <v>33</v>
      </c>
    </row>
    <row r="15" spans="11:12" ht="12.75" hidden="1">
      <c r="K15" s="71">
        <v>314</v>
      </c>
      <c r="L15" s="71" t="s">
        <v>34</v>
      </c>
    </row>
    <row r="16" spans="11:12" ht="12.75" hidden="1">
      <c r="K16" s="71">
        <v>315</v>
      </c>
      <c r="L16" s="71" t="s">
        <v>35</v>
      </c>
    </row>
    <row r="17" spans="11:12" s="70" customFormat="1" ht="12.75" hidden="1">
      <c r="K17" s="71">
        <v>951</v>
      </c>
      <c r="L17" s="71" t="s">
        <v>36</v>
      </c>
    </row>
    <row r="18" spans="11:12" s="70" customFormat="1" ht="12.75" hidden="1">
      <c r="K18" s="71">
        <v>952</v>
      </c>
      <c r="L18" s="71" t="s">
        <v>37</v>
      </c>
    </row>
    <row r="19" spans="11:12" s="70" customFormat="1" ht="12.75" hidden="1">
      <c r="K19" s="71">
        <v>953</v>
      </c>
      <c r="L19" s="71" t="s">
        <v>38</v>
      </c>
    </row>
    <row r="20" spans="11:12" s="70" customFormat="1" ht="12.75" hidden="1">
      <c r="K20" s="71">
        <v>954</v>
      </c>
      <c r="L20" s="71" t="s">
        <v>39</v>
      </c>
    </row>
    <row r="21" spans="11:12" s="70" customFormat="1" ht="12.75" hidden="1">
      <c r="K21" s="71">
        <v>955</v>
      </c>
      <c r="L21" s="71" t="s">
        <v>40</v>
      </c>
    </row>
    <row r="22" spans="11:12" s="70" customFormat="1" ht="12.75" hidden="1">
      <c r="K22" s="71">
        <v>956</v>
      </c>
      <c r="L22" s="71" t="s">
        <v>41</v>
      </c>
    </row>
    <row r="23" spans="11:12" s="70" customFormat="1" ht="12.75" hidden="1">
      <c r="K23" s="71">
        <v>957</v>
      </c>
      <c r="L23" s="71" t="s">
        <v>42</v>
      </c>
    </row>
    <row r="24" spans="11:12" s="70" customFormat="1" ht="12.75" hidden="1">
      <c r="K24" s="71">
        <v>958</v>
      </c>
      <c r="L24" s="71" t="s">
        <v>43</v>
      </c>
    </row>
    <row r="25" spans="11:12" s="70" customFormat="1" ht="12.75" hidden="1">
      <c r="K25" s="71">
        <v>959</v>
      </c>
      <c r="L25" s="71" t="s">
        <v>44</v>
      </c>
    </row>
    <row r="26" spans="11:12" s="70" customFormat="1" ht="12.75" hidden="1">
      <c r="K26" s="71">
        <v>960</v>
      </c>
      <c r="L26" s="71" t="s">
        <v>45</v>
      </c>
    </row>
    <row r="27" spans="11:12" s="70" customFormat="1" ht="12.75" hidden="1">
      <c r="K27" s="71">
        <v>962</v>
      </c>
      <c r="L27" s="71" t="s">
        <v>46</v>
      </c>
    </row>
    <row r="28" spans="11:12" s="70" customFormat="1" ht="12.75" hidden="1">
      <c r="K28" s="71">
        <v>963</v>
      </c>
      <c r="L28" s="71" t="s">
        <v>47</v>
      </c>
    </row>
    <row r="29" spans="11:12" s="70" customFormat="1" ht="12.75" hidden="1">
      <c r="K29" s="71">
        <v>964</v>
      </c>
      <c r="L29" s="71" t="s">
        <v>48</v>
      </c>
    </row>
    <row r="30" spans="11:12" s="70" customFormat="1" ht="12.75" hidden="1">
      <c r="K30" s="71">
        <v>965</v>
      </c>
      <c r="L30" s="71" t="s">
        <v>49</v>
      </c>
    </row>
    <row r="31" spans="11:12" s="70" customFormat="1" ht="12.75" hidden="1">
      <c r="K31" s="71">
        <v>966</v>
      </c>
      <c r="L31" s="71" t="s">
        <v>50</v>
      </c>
    </row>
    <row r="32" spans="11:12" s="70" customFormat="1" ht="12.75" hidden="1">
      <c r="K32" s="71">
        <v>967</v>
      </c>
      <c r="L32" s="71" t="s">
        <v>51</v>
      </c>
    </row>
    <row r="33" spans="11:12" s="70" customFormat="1" ht="12.75" hidden="1">
      <c r="K33" s="71">
        <v>968</v>
      </c>
      <c r="L33" s="71" t="s">
        <v>52</v>
      </c>
    </row>
    <row r="34" spans="11:12" s="70" customFormat="1" ht="12.75" hidden="1">
      <c r="K34" s="71">
        <v>969</v>
      </c>
      <c r="L34" s="71" t="s">
        <v>53</v>
      </c>
    </row>
    <row r="35" spans="11:12" s="70" customFormat="1" ht="12.75" hidden="1">
      <c r="K35" s="71">
        <v>970</v>
      </c>
      <c r="L35" s="71" t="s">
        <v>54</v>
      </c>
    </row>
    <row r="36" spans="11:12" s="70" customFormat="1" ht="12.75" hidden="1">
      <c r="K36" s="71">
        <v>971</v>
      </c>
      <c r="L36" s="71" t="s">
        <v>55</v>
      </c>
    </row>
    <row r="37" spans="11:12" s="70" customFormat="1" ht="12.75" hidden="1">
      <c r="K37" s="71">
        <v>972</v>
      </c>
      <c r="L37" s="71" t="s">
        <v>56</v>
      </c>
    </row>
    <row r="38" spans="11:12" s="70" customFormat="1" ht="12.75" hidden="1">
      <c r="K38" s="71">
        <v>973</v>
      </c>
      <c r="L38" s="71" t="s">
        <v>57</v>
      </c>
    </row>
    <row r="39" spans="11:12" s="70" customFormat="1" ht="12.75" hidden="1">
      <c r="K39" s="71">
        <v>974</v>
      </c>
      <c r="L39" s="71" t="s">
        <v>58</v>
      </c>
    </row>
    <row r="40" spans="11:12" s="70" customFormat="1" ht="12.75" hidden="1">
      <c r="K40" s="71">
        <v>975</v>
      </c>
      <c r="L40" s="71" t="s">
        <v>59</v>
      </c>
    </row>
    <row r="41" spans="11:12" s="70" customFormat="1" ht="12.75" hidden="1">
      <c r="K41" s="71">
        <v>976</v>
      </c>
      <c r="L41" s="71" t="s">
        <v>60</v>
      </c>
    </row>
    <row r="42" spans="11:12" s="70" customFormat="1" ht="12.75" hidden="1">
      <c r="K42" s="71">
        <v>977</v>
      </c>
      <c r="L42" s="71" t="s">
        <v>61</v>
      </c>
    </row>
    <row r="43" spans="11:12" s="70" customFormat="1" ht="12.75" hidden="1">
      <c r="K43" s="71">
        <v>978</v>
      </c>
      <c r="L43" s="71" t="s">
        <v>62</v>
      </c>
    </row>
    <row r="44" spans="11:12" s="70" customFormat="1" ht="12.75" hidden="1">
      <c r="K44" s="71">
        <v>979</v>
      </c>
      <c r="L44" s="71" t="s">
        <v>63</v>
      </c>
    </row>
    <row r="45" spans="11:12" s="70" customFormat="1" ht="12.75" hidden="1">
      <c r="K45" s="71">
        <v>980</v>
      </c>
      <c r="L45" s="71" t="s">
        <v>64</v>
      </c>
    </row>
    <row r="46" spans="11:12" s="70" customFormat="1" ht="12.75" hidden="1">
      <c r="K46" s="71">
        <v>920</v>
      </c>
      <c r="L46" s="71" t="s">
        <v>65</v>
      </c>
    </row>
    <row r="47" spans="11:12" s="70" customFormat="1" ht="12.75" hidden="1">
      <c r="K47" s="71">
        <v>922</v>
      </c>
      <c r="L47" s="71" t="s">
        <v>66</v>
      </c>
    </row>
    <row r="48" spans="11:12" s="70" customFormat="1" ht="12.75" hidden="1">
      <c r="K48" s="71">
        <v>923</v>
      </c>
      <c r="L48" s="71" t="s">
        <v>67</v>
      </c>
    </row>
    <row r="49" spans="11:12" ht="12.75" hidden="1">
      <c r="K49" s="71">
        <v>924</v>
      </c>
      <c r="L49" s="71" t="s">
        <v>68</v>
      </c>
    </row>
    <row r="50" spans="11:12" ht="12.75" hidden="1">
      <c r="K50" s="71">
        <v>925</v>
      </c>
      <c r="L50" s="71" t="s">
        <v>69</v>
      </c>
    </row>
    <row r="51" spans="11:12" ht="12.75" hidden="1">
      <c r="K51" s="71">
        <v>991</v>
      </c>
      <c r="L51" s="71" t="s">
        <v>70</v>
      </c>
    </row>
    <row r="52" spans="11:12" ht="12.75" hidden="1">
      <c r="K52" s="71" t="s">
        <v>71</v>
      </c>
      <c r="L52" s="73" t="s">
        <v>72</v>
      </c>
    </row>
    <row r="53" ht="12.75" hidden="1"/>
    <row r="54" ht="12.75" hidden="1"/>
  </sheetData>
  <sheetProtection password="A01C" sheet="1"/>
  <dataValidations count="1">
    <dataValidation allowBlank="1" showErrorMessage="1" prompt="INSERIRE IL CODICE AZIENDA" errorTitle="ERRORE - FORMATO NON VALIDO!!" error="IL FORMATO DEL CODICE AZIENDA DEVE ESSERE IL SEGUENTE: ES. 301,951,..." sqref="B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zoomScale="90" zoomScaleNormal="90" zoomScalePageLayoutView="0" workbookViewId="0" topLeftCell="D3">
      <selection activeCell="I91" sqref="I91"/>
    </sheetView>
  </sheetViews>
  <sheetFormatPr defaultColWidth="9.140625" defaultRowHeight="15"/>
  <cols>
    <col min="1" max="1" width="9.140625" style="150" hidden="1" customWidth="1"/>
    <col min="2" max="2" width="10.00390625" style="150" hidden="1" customWidth="1"/>
    <col min="3" max="3" width="14.28125" style="150" hidden="1" customWidth="1"/>
    <col min="4" max="4" width="8.8515625" style="151" bestFit="1" customWidth="1"/>
    <col min="5" max="5" width="7.8515625" style="151" bestFit="1" customWidth="1"/>
    <col min="6" max="6" width="6.140625" style="151" bestFit="1" customWidth="1"/>
    <col min="7" max="7" width="53.57421875" style="153" customWidth="1"/>
    <col min="8" max="21" width="18.7109375" style="356" customWidth="1"/>
    <col min="22" max="16384" width="9.140625" style="150" customWidth="1"/>
  </cols>
  <sheetData>
    <row r="1" spans="1:21" ht="42.75" hidden="1" thickBot="1">
      <c r="A1" s="387" t="s">
        <v>73</v>
      </c>
      <c r="B1" s="387" t="s">
        <v>74</v>
      </c>
      <c r="C1" s="150" t="s">
        <v>75</v>
      </c>
      <c r="D1" s="387" t="s">
        <v>76</v>
      </c>
      <c r="E1" s="387" t="s">
        <v>77</v>
      </c>
      <c r="F1" s="387" t="s">
        <v>78</v>
      </c>
      <c r="G1" s="387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5" t="s">
        <v>89</v>
      </c>
      <c r="R1" s="386" t="s">
        <v>90</v>
      </c>
      <c r="S1" s="385" t="s">
        <v>91</v>
      </c>
      <c r="T1" s="386" t="s">
        <v>92</v>
      </c>
      <c r="U1" s="383" t="s">
        <v>93</v>
      </c>
    </row>
    <row r="2" spans="1:21" ht="13.5" hidden="1" thickBot="1">
      <c r="A2" s="384" t="s">
        <v>94</v>
      </c>
      <c r="B2" s="384" t="s">
        <v>94</v>
      </c>
      <c r="C2" s="150" t="s">
        <v>94</v>
      </c>
      <c r="D2" s="384" t="s">
        <v>94</v>
      </c>
      <c r="E2" s="384" t="s">
        <v>94</v>
      </c>
      <c r="F2" s="384" t="s">
        <v>94</v>
      </c>
      <c r="G2" s="384" t="s">
        <v>94</v>
      </c>
      <c r="H2" s="384" t="s">
        <v>94</v>
      </c>
      <c r="I2" s="384" t="s">
        <v>94</v>
      </c>
      <c r="J2" s="384" t="s">
        <v>94</v>
      </c>
      <c r="K2" s="384" t="s">
        <v>94</v>
      </c>
      <c r="L2" s="384" t="s">
        <v>94</v>
      </c>
      <c r="M2" s="384" t="s">
        <v>94</v>
      </c>
      <c r="N2" s="384" t="s">
        <v>94</v>
      </c>
      <c r="O2" s="384" t="s">
        <v>94</v>
      </c>
      <c r="P2" s="384" t="s">
        <v>94</v>
      </c>
      <c r="Q2" s="384" t="s">
        <v>94</v>
      </c>
      <c r="R2" s="384" t="s">
        <v>94</v>
      </c>
      <c r="S2" s="384" t="s">
        <v>94</v>
      </c>
      <c r="T2" s="384" t="s">
        <v>94</v>
      </c>
      <c r="U2" s="384" t="s">
        <v>94</v>
      </c>
    </row>
    <row r="3" spans="4:21" ht="19.5" thickBot="1">
      <c r="D3" s="633" t="s">
        <v>95</v>
      </c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</row>
    <row r="4" spans="7:21" ht="13.5" thickBot="1">
      <c r="G4" s="634" t="s">
        <v>96</v>
      </c>
      <c r="H4" s="635"/>
      <c r="I4" s="635"/>
      <c r="J4" s="635"/>
      <c r="K4" s="636"/>
      <c r="L4" s="152"/>
      <c r="M4" s="634" t="s">
        <v>97</v>
      </c>
      <c r="N4" s="635"/>
      <c r="O4" s="635"/>
      <c r="P4" s="635"/>
      <c r="Q4" s="635"/>
      <c r="R4" s="636"/>
      <c r="S4" s="152"/>
      <c r="T4" s="152"/>
      <c r="U4" s="153"/>
    </row>
    <row r="5" spans="7:21" ht="13.5" thickBot="1">
      <c r="G5" s="154"/>
      <c r="H5" s="152"/>
      <c r="I5" s="152"/>
      <c r="J5" s="152"/>
      <c r="K5" s="155"/>
      <c r="L5" s="152"/>
      <c r="M5" s="156"/>
      <c r="N5" s="157"/>
      <c r="O5" s="157"/>
      <c r="P5" s="157"/>
      <c r="Q5" s="158"/>
      <c r="R5" s="159"/>
      <c r="S5" s="152"/>
      <c r="T5" s="152"/>
      <c r="U5" s="153"/>
    </row>
    <row r="6" spans="7:21" ht="13.5" thickBot="1">
      <c r="G6" s="160" t="s">
        <v>98</v>
      </c>
      <c r="H6" s="161" t="s">
        <v>99</v>
      </c>
      <c r="I6" s="152"/>
      <c r="J6" s="162" t="s">
        <v>100</v>
      </c>
      <c r="K6" s="161" t="str">
        <f>Info!B2</f>
        <v>719</v>
      </c>
      <c r="L6" s="152"/>
      <c r="M6" s="163" t="s">
        <v>101</v>
      </c>
      <c r="N6" s="164"/>
      <c r="O6" s="165"/>
      <c r="P6" s="165"/>
      <c r="Q6" s="161" t="str">
        <f>Info!B3</f>
        <v>2019</v>
      </c>
      <c r="R6" s="155"/>
      <c r="S6" s="152"/>
      <c r="T6" s="152"/>
      <c r="U6" s="153"/>
    </row>
    <row r="7" spans="7:21" ht="16.5" thickBot="1">
      <c r="G7" s="166"/>
      <c r="H7" s="167"/>
      <c r="I7" s="167"/>
      <c r="J7" s="167"/>
      <c r="K7" s="168"/>
      <c r="L7" s="152"/>
      <c r="M7" s="169"/>
      <c r="N7" s="170"/>
      <c r="O7" s="167"/>
      <c r="P7" s="167"/>
      <c r="Q7" s="167"/>
      <c r="R7" s="168"/>
      <c r="S7" s="152"/>
      <c r="T7" s="152"/>
      <c r="U7" s="153"/>
    </row>
    <row r="8" spans="4:21" ht="13.5" thickBot="1">
      <c r="D8" s="171"/>
      <c r="E8" s="171"/>
      <c r="F8" s="171"/>
      <c r="G8" s="152"/>
      <c r="H8" s="656" t="s">
        <v>102</v>
      </c>
      <c r="I8" s="656"/>
      <c r="J8" s="656"/>
      <c r="K8" s="656"/>
      <c r="L8" s="656"/>
      <c r="M8" s="656"/>
      <c r="N8" s="656"/>
      <c r="O8" s="656"/>
      <c r="P8" s="656"/>
      <c r="Q8" s="656"/>
      <c r="R8" s="656"/>
      <c r="S8" s="656"/>
      <c r="T8" s="656"/>
      <c r="U8" s="656"/>
    </row>
    <row r="9" spans="4:21" ht="13.5" thickBot="1">
      <c r="D9" s="637"/>
      <c r="E9" s="638"/>
      <c r="F9" s="639"/>
      <c r="G9" s="643" t="s">
        <v>103</v>
      </c>
      <c r="H9" s="647" t="s">
        <v>104</v>
      </c>
      <c r="I9" s="648"/>
      <c r="J9" s="647" t="s">
        <v>105</v>
      </c>
      <c r="K9" s="648"/>
      <c r="L9" s="648"/>
      <c r="M9" s="647" t="s">
        <v>106</v>
      </c>
      <c r="N9" s="648"/>
      <c r="O9" s="648"/>
      <c r="P9" s="649"/>
      <c r="Q9" s="657" t="s">
        <v>89</v>
      </c>
      <c r="R9" s="645" t="s">
        <v>90</v>
      </c>
      <c r="S9" s="657" t="s">
        <v>91</v>
      </c>
      <c r="T9" s="645" t="s">
        <v>92</v>
      </c>
      <c r="U9" s="650" t="s">
        <v>93</v>
      </c>
    </row>
    <row r="10" spans="4:21" ht="54" customHeight="1" thickBot="1">
      <c r="D10" s="640"/>
      <c r="E10" s="641"/>
      <c r="F10" s="642"/>
      <c r="G10" s="644"/>
      <c r="H10" s="609" t="s">
        <v>80</v>
      </c>
      <c r="I10" s="611" t="s">
        <v>81</v>
      </c>
      <c r="J10" s="612" t="s">
        <v>82</v>
      </c>
      <c r="K10" s="611" t="s">
        <v>83</v>
      </c>
      <c r="L10" s="610" t="s">
        <v>84</v>
      </c>
      <c r="M10" s="611" t="s">
        <v>85</v>
      </c>
      <c r="N10" s="611" t="s">
        <v>86</v>
      </c>
      <c r="O10" s="611" t="s">
        <v>87</v>
      </c>
      <c r="P10" s="611" t="s">
        <v>88</v>
      </c>
      <c r="Q10" s="658"/>
      <c r="R10" s="646"/>
      <c r="S10" s="658"/>
      <c r="T10" s="646"/>
      <c r="U10" s="651"/>
    </row>
    <row r="11" spans="4:21" ht="24" customHeight="1" hidden="1">
      <c r="D11" s="400"/>
      <c r="E11" s="400"/>
      <c r="F11" s="400"/>
      <c r="G11" s="401"/>
      <c r="H11" s="398"/>
      <c r="I11" s="398"/>
      <c r="J11" s="399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</row>
    <row r="12" spans="4:21" ht="24" customHeight="1" hidden="1">
      <c r="D12" s="400"/>
      <c r="E12" s="400"/>
      <c r="F12" s="400"/>
      <c r="G12" s="401"/>
      <c r="H12" s="398"/>
      <c r="I12" s="398"/>
      <c r="J12" s="399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</row>
    <row r="13" spans="4:21" ht="24" customHeight="1" hidden="1">
      <c r="D13" s="400"/>
      <c r="E13" s="400"/>
      <c r="F13" s="400"/>
      <c r="G13" s="401"/>
      <c r="H13" s="398"/>
      <c r="I13" s="398"/>
      <c r="J13" s="399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</row>
    <row r="14" spans="4:21" ht="24" customHeight="1" hidden="1">
      <c r="D14" s="400"/>
      <c r="E14" s="400"/>
      <c r="F14" s="400"/>
      <c r="G14" s="401"/>
      <c r="H14" s="398"/>
      <c r="I14" s="398"/>
      <c r="J14" s="399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</row>
    <row r="15" spans="4:21" ht="17.25" thickBot="1">
      <c r="D15" s="652" t="s">
        <v>107</v>
      </c>
      <c r="E15" s="653"/>
      <c r="F15" s="653"/>
      <c r="G15" s="653"/>
      <c r="H15" s="631"/>
      <c r="I15" s="631"/>
      <c r="J15" s="631"/>
      <c r="K15" s="631"/>
      <c r="L15" s="631"/>
      <c r="M15" s="631"/>
      <c r="N15" s="631"/>
      <c r="O15" s="631"/>
      <c r="P15" s="631"/>
      <c r="Q15" s="631"/>
      <c r="R15" s="631"/>
      <c r="S15" s="631"/>
      <c r="T15" s="631"/>
      <c r="U15" s="632"/>
    </row>
    <row r="16" spans="1:21" s="181" customFormat="1" ht="28.5">
      <c r="A16" s="150" t="str">
        <f>$K$6</f>
        <v>719</v>
      </c>
      <c r="B16" s="150" t="s">
        <v>74</v>
      </c>
      <c r="C16" s="172" t="str">
        <f>IF(F16="",IF(E16="",D16,E16),F16)</f>
        <v>1A100</v>
      </c>
      <c r="D16" s="173" t="s">
        <v>108</v>
      </c>
      <c r="E16" s="174"/>
      <c r="F16" s="175"/>
      <c r="G16" s="176" t="s">
        <v>109</v>
      </c>
      <c r="H16" s="177">
        <f>H17+H18</f>
        <v>525078</v>
      </c>
      <c r="I16" s="178">
        <f aca="true" t="shared" si="0" ref="I16:R16">I17+I18</f>
        <v>2701</v>
      </c>
      <c r="J16" s="178">
        <f t="shared" si="0"/>
        <v>1254</v>
      </c>
      <c r="K16" s="178">
        <f t="shared" si="0"/>
        <v>115767</v>
      </c>
      <c r="L16" s="178">
        <f t="shared" si="0"/>
        <v>164194</v>
      </c>
      <c r="M16" s="178">
        <f t="shared" si="0"/>
        <v>1268854</v>
      </c>
      <c r="N16" s="178">
        <f t="shared" si="0"/>
        <v>12833</v>
      </c>
      <c r="O16" s="178">
        <f t="shared" si="0"/>
        <v>1763</v>
      </c>
      <c r="P16" s="178">
        <f t="shared" si="0"/>
        <v>63742</v>
      </c>
      <c r="Q16" s="178">
        <f t="shared" si="0"/>
        <v>6625</v>
      </c>
      <c r="R16" s="178">
        <f t="shared" si="0"/>
        <v>1648</v>
      </c>
      <c r="S16" s="178">
        <f>S17+S18</f>
        <v>25750</v>
      </c>
      <c r="T16" s="179">
        <f>T17+T18</f>
        <v>0</v>
      </c>
      <c r="U16" s="180">
        <f aca="true" t="shared" si="1" ref="U16:U33">SUM(H16:T16)</f>
        <v>2190209</v>
      </c>
    </row>
    <row r="17" spans="1:21" s="181" customFormat="1" ht="14.25">
      <c r="A17" s="150" t="str">
        <f aca="true" t="shared" si="2" ref="A17:A80">$K$6</f>
        <v>719</v>
      </c>
      <c r="B17" s="150" t="s">
        <v>74</v>
      </c>
      <c r="C17" s="172" t="str">
        <f aca="true" t="shared" si="3" ref="C17:C80">IF(F17="",IF(E17="",D17,E17),F17)</f>
        <v>1A110</v>
      </c>
      <c r="D17" s="182"/>
      <c r="E17" s="183" t="s">
        <v>110</v>
      </c>
      <c r="F17" s="184"/>
      <c r="G17" s="185" t="s">
        <v>111</v>
      </c>
      <c r="H17" s="186">
        <f>LA_San!H17+LA_Cons!H17</f>
        <v>525078</v>
      </c>
      <c r="I17" s="187">
        <f>LA_San!I17+LA_Cons!I17</f>
        <v>2701</v>
      </c>
      <c r="J17" s="187">
        <f>LA_San!J17+LA_Cons!J17</f>
        <v>1254</v>
      </c>
      <c r="K17" s="187">
        <f>LA_San!K17+LA_Cons!K17</f>
        <v>115767</v>
      </c>
      <c r="L17" s="187">
        <f>LA_San!L17+LA_Cons!L17</f>
        <v>164194</v>
      </c>
      <c r="M17" s="187">
        <f>LA_San!M17+LA_Cons!M17</f>
        <v>1268854</v>
      </c>
      <c r="N17" s="187">
        <f>LA_San!N17+LA_Cons!N17</f>
        <v>12833</v>
      </c>
      <c r="O17" s="187">
        <f>LA_San!O17+LA_Cons!O17</f>
        <v>1763</v>
      </c>
      <c r="P17" s="187">
        <f>LA_San!P17+LA_Cons!P17</f>
        <v>63742</v>
      </c>
      <c r="Q17" s="187">
        <f>LA_San!Q17+LA_Cons!Q17</f>
        <v>6625</v>
      </c>
      <c r="R17" s="187">
        <f>LA_San!R17+LA_Cons!R17</f>
        <v>1648</v>
      </c>
      <c r="S17" s="187">
        <f>LA_San!S17+LA_Cons!S17</f>
        <v>25750</v>
      </c>
      <c r="T17" s="188">
        <f>LA_San!T17+LA_Cons!T17</f>
        <v>0</v>
      </c>
      <c r="U17" s="189">
        <f t="shared" si="1"/>
        <v>2190209</v>
      </c>
    </row>
    <row r="18" spans="1:21" s="181" customFormat="1" ht="27.75" thickBot="1">
      <c r="A18" s="150" t="str">
        <f t="shared" si="2"/>
        <v>719</v>
      </c>
      <c r="B18" s="150" t="s">
        <v>74</v>
      </c>
      <c r="C18" s="172" t="str">
        <f t="shared" si="3"/>
        <v>1A120</v>
      </c>
      <c r="D18" s="190"/>
      <c r="E18" s="191" t="s">
        <v>112</v>
      </c>
      <c r="F18" s="192"/>
      <c r="G18" s="193" t="s">
        <v>113</v>
      </c>
      <c r="H18" s="194">
        <f>LA_San!H18+LA_Cons!H18</f>
        <v>0</v>
      </c>
      <c r="I18" s="195">
        <f>LA_San!I18+LA_Cons!I18</f>
        <v>0</v>
      </c>
      <c r="J18" s="195">
        <f>LA_San!J18+LA_Cons!J18</f>
        <v>0</v>
      </c>
      <c r="K18" s="195">
        <f>LA_San!K18+LA_Cons!K18</f>
        <v>0</v>
      </c>
      <c r="L18" s="195">
        <f>LA_San!L18+LA_Cons!L18</f>
        <v>0</v>
      </c>
      <c r="M18" s="195">
        <f>LA_San!M18+LA_Cons!M18</f>
        <v>0</v>
      </c>
      <c r="N18" s="195">
        <f>LA_San!N18+LA_Cons!N18</f>
        <v>0</v>
      </c>
      <c r="O18" s="195">
        <f>LA_San!O18+LA_Cons!O18</f>
        <v>0</v>
      </c>
      <c r="P18" s="195">
        <f>LA_San!P18+LA_Cons!P18</f>
        <v>0</v>
      </c>
      <c r="Q18" s="195">
        <f>LA_San!Q18+LA_Cons!Q18</f>
        <v>0</v>
      </c>
      <c r="R18" s="195">
        <f>LA_San!R18+LA_Cons!R18</f>
        <v>0</v>
      </c>
      <c r="S18" s="195">
        <f>LA_San!S18+LA_Cons!S18</f>
        <v>0</v>
      </c>
      <c r="T18" s="196">
        <f>LA_San!T18+LA_Cons!T18</f>
        <v>0</v>
      </c>
      <c r="U18" s="197">
        <f t="shared" si="1"/>
        <v>0</v>
      </c>
    </row>
    <row r="19" spans="1:21" s="181" customFormat="1" ht="29.25" thickBot="1">
      <c r="A19" s="150" t="str">
        <f t="shared" si="2"/>
        <v>719</v>
      </c>
      <c r="B19" s="150" t="s">
        <v>74</v>
      </c>
      <c r="C19" s="172" t="str">
        <f t="shared" si="3"/>
        <v>1B100</v>
      </c>
      <c r="D19" s="198" t="s">
        <v>114</v>
      </c>
      <c r="E19" s="162"/>
      <c r="F19" s="199"/>
      <c r="G19" s="200" t="s">
        <v>115</v>
      </c>
      <c r="H19" s="201">
        <f>LA_San!H19+LA_Cons!H19</f>
        <v>0</v>
      </c>
      <c r="I19" s="202">
        <f>LA_San!I19+LA_Cons!I19</f>
        <v>0</v>
      </c>
      <c r="J19" s="202">
        <f>LA_San!J19+LA_Cons!J19</f>
        <v>0</v>
      </c>
      <c r="K19" s="202">
        <f>LA_San!K19+LA_Cons!K19</f>
        <v>0</v>
      </c>
      <c r="L19" s="202">
        <f>LA_San!L19+LA_Cons!L19</f>
        <v>0</v>
      </c>
      <c r="M19" s="202">
        <f>LA_San!M19+LA_Cons!M19</f>
        <v>0</v>
      </c>
      <c r="N19" s="202">
        <f>LA_San!N19+LA_Cons!N19</f>
        <v>0</v>
      </c>
      <c r="O19" s="202">
        <f>LA_San!O19+LA_Cons!O19</f>
        <v>0</v>
      </c>
      <c r="P19" s="202">
        <f>LA_San!P19+LA_Cons!P19</f>
        <v>0</v>
      </c>
      <c r="Q19" s="202">
        <f>LA_San!Q19+LA_Cons!Q19</f>
        <v>0</v>
      </c>
      <c r="R19" s="202">
        <f>LA_San!R19+LA_Cons!R19</f>
        <v>0</v>
      </c>
      <c r="S19" s="202">
        <f>LA_San!S19+LA_Cons!S19</f>
        <v>0</v>
      </c>
      <c r="T19" s="203">
        <f>LA_San!T19+LA_Cons!T19</f>
        <v>0</v>
      </c>
      <c r="U19" s="204">
        <f t="shared" si="1"/>
        <v>0</v>
      </c>
    </row>
    <row r="20" spans="1:21" s="181" customFormat="1" ht="29.25" thickBot="1">
      <c r="A20" s="150" t="str">
        <f t="shared" si="2"/>
        <v>719</v>
      </c>
      <c r="B20" s="150" t="s">
        <v>74</v>
      </c>
      <c r="C20" s="172" t="str">
        <f t="shared" si="3"/>
        <v>1C100</v>
      </c>
      <c r="D20" s="198" t="s">
        <v>116</v>
      </c>
      <c r="E20" s="162"/>
      <c r="F20" s="199"/>
      <c r="G20" s="200" t="s">
        <v>117</v>
      </c>
      <c r="H20" s="205">
        <f>LA_San!H20+LA_Cons!H20</f>
        <v>777</v>
      </c>
      <c r="I20" s="206">
        <f>LA_San!I20+LA_Cons!I20</f>
        <v>5761</v>
      </c>
      <c r="J20" s="206">
        <f>LA_San!J20+LA_Cons!J20</f>
        <v>18525</v>
      </c>
      <c r="K20" s="206">
        <f>LA_San!K20+LA_Cons!K20</f>
        <v>6656</v>
      </c>
      <c r="L20" s="206">
        <f>LA_San!L20+LA_Cons!L20</f>
        <v>55912</v>
      </c>
      <c r="M20" s="206">
        <f>LA_San!M20+LA_Cons!M20</f>
        <v>217385</v>
      </c>
      <c r="N20" s="206">
        <f>LA_San!N20+LA_Cons!N20</f>
        <v>137629</v>
      </c>
      <c r="O20" s="206">
        <f>LA_San!O20+LA_Cons!O20</f>
        <v>611</v>
      </c>
      <c r="P20" s="206">
        <f>LA_San!P20+LA_Cons!P20</f>
        <v>49099</v>
      </c>
      <c r="Q20" s="206">
        <f>LA_San!Q20+LA_Cons!Q20</f>
        <v>12179</v>
      </c>
      <c r="R20" s="206">
        <f>LA_San!R20+LA_Cons!R20</f>
        <v>384</v>
      </c>
      <c r="S20" s="206">
        <f>LA_San!S20+LA_Cons!S20</f>
        <v>7134</v>
      </c>
      <c r="T20" s="207">
        <f>LA_San!T20+LA_Cons!T20</f>
        <v>0</v>
      </c>
      <c r="U20" s="204">
        <f t="shared" si="1"/>
        <v>512052</v>
      </c>
    </row>
    <row r="21" spans="1:21" s="181" customFormat="1" ht="15" thickBot="1">
      <c r="A21" s="150" t="str">
        <f t="shared" si="2"/>
        <v>719</v>
      </c>
      <c r="B21" s="150" t="s">
        <v>74</v>
      </c>
      <c r="C21" s="172" t="str">
        <f t="shared" si="3"/>
        <v>1D100</v>
      </c>
      <c r="D21" s="198" t="s">
        <v>118</v>
      </c>
      <c r="E21" s="162"/>
      <c r="F21" s="199"/>
      <c r="G21" s="200" t="s">
        <v>119</v>
      </c>
      <c r="H21" s="208">
        <f>LA_San!H21+LA_Cons!H21</f>
        <v>0</v>
      </c>
      <c r="I21" s="209">
        <f>LA_San!I21+LA_Cons!I21</f>
        <v>0</v>
      </c>
      <c r="J21" s="209">
        <f>LA_San!J21+LA_Cons!J21</f>
        <v>0</v>
      </c>
      <c r="K21" s="209">
        <f>LA_San!K21+LA_Cons!K21</f>
        <v>0</v>
      </c>
      <c r="L21" s="209">
        <f>LA_San!L21+LA_Cons!L21</f>
        <v>0</v>
      </c>
      <c r="M21" s="209">
        <f>LA_San!M21+LA_Cons!M21</f>
        <v>0</v>
      </c>
      <c r="N21" s="209">
        <f>LA_San!N21+LA_Cons!N21</f>
        <v>0</v>
      </c>
      <c r="O21" s="209">
        <f>LA_San!O21+LA_Cons!O21</f>
        <v>0</v>
      </c>
      <c r="P21" s="209">
        <f>LA_San!P21+LA_Cons!P21</f>
        <v>0</v>
      </c>
      <c r="Q21" s="209">
        <f>LA_San!Q21+LA_Cons!Q21</f>
        <v>0</v>
      </c>
      <c r="R21" s="209">
        <f>LA_San!R21+LA_Cons!R21</f>
        <v>0</v>
      </c>
      <c r="S21" s="209">
        <f>LA_San!S21+LA_Cons!S21</f>
        <v>0</v>
      </c>
      <c r="T21" s="209">
        <f>LA_San!T21+LA_Cons!T21</f>
        <v>0</v>
      </c>
      <c r="U21" s="210">
        <f t="shared" si="1"/>
        <v>0</v>
      </c>
    </row>
    <row r="22" spans="1:21" s="181" customFormat="1" ht="29.25" thickBot="1">
      <c r="A22" s="150" t="str">
        <f t="shared" si="2"/>
        <v>719</v>
      </c>
      <c r="B22" s="150" t="s">
        <v>74</v>
      </c>
      <c r="C22" s="172" t="str">
        <f t="shared" si="3"/>
        <v>1E100</v>
      </c>
      <c r="D22" s="211" t="s">
        <v>120</v>
      </c>
      <c r="E22" s="212"/>
      <c r="F22" s="213"/>
      <c r="G22" s="214" t="s">
        <v>121</v>
      </c>
      <c r="H22" s="215">
        <f>LA_San!H22+LA_Cons!H22</f>
        <v>0</v>
      </c>
      <c r="I22" s="216">
        <f>LA_San!I22+LA_Cons!I22</f>
        <v>0</v>
      </c>
      <c r="J22" s="216">
        <f>LA_San!J22+LA_Cons!J22</f>
        <v>0</v>
      </c>
      <c r="K22" s="216">
        <f>LA_San!K22+LA_Cons!K22</f>
        <v>0</v>
      </c>
      <c r="L22" s="216">
        <f>LA_San!L22+LA_Cons!L22</f>
        <v>0</v>
      </c>
      <c r="M22" s="216">
        <f>LA_San!M22+LA_Cons!M22</f>
        <v>0</v>
      </c>
      <c r="N22" s="216">
        <f>LA_San!N22+LA_Cons!N22</f>
        <v>0</v>
      </c>
      <c r="O22" s="216">
        <f>LA_San!O22+LA_Cons!O22</f>
        <v>0</v>
      </c>
      <c r="P22" s="216">
        <f>LA_San!P22+LA_Cons!P22</f>
        <v>0</v>
      </c>
      <c r="Q22" s="216">
        <f>LA_San!Q22+LA_Cons!Q22</f>
        <v>0</v>
      </c>
      <c r="R22" s="216">
        <f>LA_San!R22+LA_Cons!R22</f>
        <v>0</v>
      </c>
      <c r="S22" s="216">
        <f>LA_San!S22+LA_Cons!S22</f>
        <v>0</v>
      </c>
      <c r="T22" s="216">
        <f>LA_San!T22+LA_Cons!T22</f>
        <v>0</v>
      </c>
      <c r="U22" s="217">
        <f t="shared" si="1"/>
        <v>0</v>
      </c>
    </row>
    <row r="23" spans="1:21" s="181" customFormat="1" ht="57">
      <c r="A23" s="150" t="str">
        <f t="shared" si="2"/>
        <v>719</v>
      </c>
      <c r="B23" s="150" t="s">
        <v>74</v>
      </c>
      <c r="C23" s="172" t="str">
        <f t="shared" si="3"/>
        <v>1F100</v>
      </c>
      <c r="D23" s="211" t="s">
        <v>122</v>
      </c>
      <c r="E23" s="174"/>
      <c r="F23" s="175"/>
      <c r="G23" s="218" t="s">
        <v>123</v>
      </c>
      <c r="H23" s="219">
        <f aca="true" t="shared" si="4" ref="H23:T23">H24+H28</f>
        <v>1315</v>
      </c>
      <c r="I23" s="220">
        <f t="shared" si="4"/>
        <v>5467</v>
      </c>
      <c r="J23" s="220">
        <f t="shared" si="4"/>
        <v>48200</v>
      </c>
      <c r="K23" s="220">
        <f t="shared" si="4"/>
        <v>228736</v>
      </c>
      <c r="L23" s="220">
        <f t="shared" si="4"/>
        <v>350480</v>
      </c>
      <c r="M23" s="220">
        <f t="shared" si="4"/>
        <v>596560</v>
      </c>
      <c r="N23" s="220">
        <f t="shared" si="4"/>
        <v>29302</v>
      </c>
      <c r="O23" s="220">
        <f t="shared" si="4"/>
        <v>6211</v>
      </c>
      <c r="P23" s="220">
        <f t="shared" si="4"/>
        <v>453603</v>
      </c>
      <c r="Q23" s="220">
        <f t="shared" si="4"/>
        <v>16771</v>
      </c>
      <c r="R23" s="220">
        <f t="shared" si="4"/>
        <v>3957</v>
      </c>
      <c r="S23" s="220">
        <f t="shared" si="4"/>
        <v>67499</v>
      </c>
      <c r="T23" s="220">
        <f t="shared" si="4"/>
        <v>0</v>
      </c>
      <c r="U23" s="179">
        <f t="shared" si="1"/>
        <v>1808101</v>
      </c>
    </row>
    <row r="24" spans="1:21" s="181" customFormat="1" ht="14.25">
      <c r="A24" s="150" t="str">
        <f t="shared" si="2"/>
        <v>719</v>
      </c>
      <c r="B24" s="150" t="s">
        <v>74</v>
      </c>
      <c r="C24" s="172" t="str">
        <f t="shared" si="3"/>
        <v>1F110</v>
      </c>
      <c r="D24" s="221"/>
      <c r="E24" s="183" t="s">
        <v>124</v>
      </c>
      <c r="F24" s="222"/>
      <c r="G24" s="223" t="s">
        <v>125</v>
      </c>
      <c r="H24" s="224">
        <f aca="true" t="shared" si="5" ref="H24:T24">SUM(H25:H27)</f>
        <v>1269</v>
      </c>
      <c r="I24" s="225">
        <f t="shared" si="5"/>
        <v>4588</v>
      </c>
      <c r="J24" s="225">
        <f t="shared" si="5"/>
        <v>47671</v>
      </c>
      <c r="K24" s="225">
        <f t="shared" si="5"/>
        <v>51515</v>
      </c>
      <c r="L24" s="225">
        <f t="shared" si="5"/>
        <v>290691</v>
      </c>
      <c r="M24" s="225">
        <f t="shared" si="5"/>
        <v>522732</v>
      </c>
      <c r="N24" s="225">
        <f t="shared" si="5"/>
        <v>25518</v>
      </c>
      <c r="O24" s="225">
        <f t="shared" si="5"/>
        <v>2577</v>
      </c>
      <c r="P24" s="225">
        <f t="shared" si="5"/>
        <v>158187</v>
      </c>
      <c r="Q24" s="225">
        <f t="shared" si="5"/>
        <v>14186</v>
      </c>
      <c r="R24" s="225">
        <f t="shared" si="5"/>
        <v>3275</v>
      </c>
      <c r="S24" s="225">
        <f t="shared" si="5"/>
        <v>53993</v>
      </c>
      <c r="T24" s="225">
        <f t="shared" si="5"/>
        <v>0</v>
      </c>
      <c r="U24" s="226">
        <f t="shared" si="1"/>
        <v>1176202</v>
      </c>
    </row>
    <row r="25" spans="1:21" s="181" customFormat="1" ht="22.5" customHeight="1">
      <c r="A25" s="150" t="str">
        <f t="shared" si="2"/>
        <v>719</v>
      </c>
      <c r="B25" s="150" t="s">
        <v>74</v>
      </c>
      <c r="C25" s="172" t="str">
        <f t="shared" si="3"/>
        <v>1F111</v>
      </c>
      <c r="D25" s="221"/>
      <c r="E25" s="227"/>
      <c r="F25" s="222" t="s">
        <v>126</v>
      </c>
      <c r="G25" s="228" t="s">
        <v>127</v>
      </c>
      <c r="H25" s="186">
        <f>LA_San!H25+LA_Cons!H25</f>
        <v>0</v>
      </c>
      <c r="I25" s="229">
        <f>LA_San!I25+LA_Cons!I25</f>
        <v>0</v>
      </c>
      <c r="J25" s="229">
        <f>LA_San!J25+LA_Cons!J25</f>
        <v>0</v>
      </c>
      <c r="K25" s="229">
        <f>LA_San!K25+LA_Cons!K25</f>
        <v>0</v>
      </c>
      <c r="L25" s="229">
        <f>LA_San!L25+LA_Cons!L25</f>
        <v>0</v>
      </c>
      <c r="M25" s="229">
        <f>LA_San!M25+LA_Cons!M25</f>
        <v>0</v>
      </c>
      <c r="N25" s="229">
        <f>LA_San!N25+LA_Cons!N25</f>
        <v>0</v>
      </c>
      <c r="O25" s="229">
        <f>LA_San!O25+LA_Cons!O25</f>
        <v>0</v>
      </c>
      <c r="P25" s="229">
        <f>LA_San!P25+LA_Cons!P25</f>
        <v>0</v>
      </c>
      <c r="Q25" s="229">
        <f>LA_San!Q25+LA_Cons!Q25</f>
        <v>0</v>
      </c>
      <c r="R25" s="229">
        <f>LA_San!R25+LA_Cons!R25</f>
        <v>0</v>
      </c>
      <c r="S25" s="229">
        <f>LA_San!S25+LA_Cons!S25</f>
        <v>0</v>
      </c>
      <c r="T25" s="229">
        <f>LA_San!T25+LA_Cons!T25</f>
        <v>0</v>
      </c>
      <c r="U25" s="226">
        <f t="shared" si="1"/>
        <v>0</v>
      </c>
    </row>
    <row r="26" spans="1:21" s="181" customFormat="1" ht="24">
      <c r="A26" s="150" t="str">
        <f t="shared" si="2"/>
        <v>719</v>
      </c>
      <c r="B26" s="150" t="s">
        <v>74</v>
      </c>
      <c r="C26" s="172" t="str">
        <f t="shared" si="3"/>
        <v>1F112</v>
      </c>
      <c r="D26" s="221"/>
      <c r="E26" s="227"/>
      <c r="F26" s="230" t="s">
        <v>128</v>
      </c>
      <c r="G26" s="228" t="s">
        <v>129</v>
      </c>
      <c r="H26" s="186">
        <f>LA_San!H26+LA_Cons!H26</f>
        <v>0</v>
      </c>
      <c r="I26" s="229">
        <f>LA_San!I26+LA_Cons!I26</f>
        <v>0</v>
      </c>
      <c r="J26" s="229">
        <f>LA_San!J26+LA_Cons!J26</f>
        <v>0</v>
      </c>
      <c r="K26" s="229">
        <f>LA_San!K26+LA_Cons!K26</f>
        <v>0</v>
      </c>
      <c r="L26" s="229">
        <f>LA_San!L26+LA_Cons!L26</f>
        <v>0</v>
      </c>
      <c r="M26" s="229">
        <f>LA_San!M26+LA_Cons!M26</f>
        <v>0</v>
      </c>
      <c r="N26" s="229">
        <f>LA_San!N26+LA_Cons!N26</f>
        <v>0</v>
      </c>
      <c r="O26" s="229">
        <f>LA_San!O26+LA_Cons!O26</f>
        <v>0</v>
      </c>
      <c r="P26" s="229">
        <f>LA_San!P26+LA_Cons!P26</f>
        <v>0</v>
      </c>
      <c r="Q26" s="229">
        <f>LA_San!Q26+LA_Cons!Q26</f>
        <v>0</v>
      </c>
      <c r="R26" s="229">
        <f>LA_San!R26+LA_Cons!R26</f>
        <v>0</v>
      </c>
      <c r="S26" s="229">
        <f>LA_San!S26+LA_Cons!S26</f>
        <v>0</v>
      </c>
      <c r="T26" s="229">
        <f>LA_San!T26+LA_Cons!T26</f>
        <v>0</v>
      </c>
      <c r="U26" s="226">
        <f t="shared" si="1"/>
        <v>0</v>
      </c>
    </row>
    <row r="27" spans="1:21" s="181" customFormat="1" ht="14.25">
      <c r="A27" s="150" t="str">
        <f t="shared" si="2"/>
        <v>719</v>
      </c>
      <c r="B27" s="150" t="s">
        <v>74</v>
      </c>
      <c r="C27" s="172" t="str">
        <f t="shared" si="3"/>
        <v>1F113</v>
      </c>
      <c r="D27" s="231"/>
      <c r="E27" s="232"/>
      <c r="F27" s="230" t="s">
        <v>130</v>
      </c>
      <c r="G27" s="228" t="s">
        <v>131</v>
      </c>
      <c r="H27" s="186">
        <f>LA_San!H27+LA_Cons!H27</f>
        <v>1269</v>
      </c>
      <c r="I27" s="229">
        <f>LA_San!I27+LA_Cons!I27</f>
        <v>4588</v>
      </c>
      <c r="J27" s="229">
        <f>LA_San!J27+LA_Cons!J27</f>
        <v>47671</v>
      </c>
      <c r="K27" s="229">
        <f>LA_San!K27+LA_Cons!K27</f>
        <v>51515</v>
      </c>
      <c r="L27" s="229">
        <f>LA_San!L27+LA_Cons!L27</f>
        <v>290691</v>
      </c>
      <c r="M27" s="229">
        <f>LA_San!M27+LA_Cons!M27</f>
        <v>522732</v>
      </c>
      <c r="N27" s="229">
        <f>LA_San!N27+LA_Cons!N27</f>
        <v>25518</v>
      </c>
      <c r="O27" s="229">
        <f>LA_San!O27+LA_Cons!O27</f>
        <v>2577</v>
      </c>
      <c r="P27" s="229">
        <f>LA_San!P27+LA_Cons!P27</f>
        <v>158187</v>
      </c>
      <c r="Q27" s="229">
        <f>LA_San!Q27+LA_Cons!Q27</f>
        <v>14186</v>
      </c>
      <c r="R27" s="229">
        <f>LA_San!R27+LA_Cons!R27</f>
        <v>3275</v>
      </c>
      <c r="S27" s="229">
        <f>LA_San!S27+LA_Cons!S27</f>
        <v>53993</v>
      </c>
      <c r="T27" s="229">
        <f>LA_San!T27+LA_Cons!T27</f>
        <v>0</v>
      </c>
      <c r="U27" s="226">
        <f t="shared" si="1"/>
        <v>1176202</v>
      </c>
    </row>
    <row r="28" spans="1:21" s="181" customFormat="1" ht="40.5">
      <c r="A28" s="150" t="str">
        <f t="shared" si="2"/>
        <v>719</v>
      </c>
      <c r="B28" s="150" t="s">
        <v>74</v>
      </c>
      <c r="C28" s="172" t="str">
        <f t="shared" si="3"/>
        <v>1F120</v>
      </c>
      <c r="D28" s="233"/>
      <c r="E28" s="234" t="s">
        <v>132</v>
      </c>
      <c r="F28" s="184"/>
      <c r="G28" s="223" t="s">
        <v>133</v>
      </c>
      <c r="H28" s="186">
        <f aca="true" t="shared" si="6" ref="H28:T28">H29+H30</f>
        <v>46</v>
      </c>
      <c r="I28" s="229">
        <f t="shared" si="6"/>
        <v>879</v>
      </c>
      <c r="J28" s="229">
        <f t="shared" si="6"/>
        <v>529</v>
      </c>
      <c r="K28" s="229">
        <f t="shared" si="6"/>
        <v>177221</v>
      </c>
      <c r="L28" s="229">
        <f t="shared" si="6"/>
        <v>59789</v>
      </c>
      <c r="M28" s="229">
        <f t="shared" si="6"/>
        <v>73828</v>
      </c>
      <c r="N28" s="229">
        <f t="shared" si="6"/>
        <v>3784</v>
      </c>
      <c r="O28" s="229">
        <f t="shared" si="6"/>
        <v>3634</v>
      </c>
      <c r="P28" s="229">
        <f t="shared" si="6"/>
        <v>295416</v>
      </c>
      <c r="Q28" s="229">
        <f t="shared" si="6"/>
        <v>2585</v>
      </c>
      <c r="R28" s="229">
        <f t="shared" si="6"/>
        <v>682</v>
      </c>
      <c r="S28" s="229">
        <f t="shared" si="6"/>
        <v>13506</v>
      </c>
      <c r="T28" s="229">
        <f t="shared" si="6"/>
        <v>0</v>
      </c>
      <c r="U28" s="226">
        <f t="shared" si="1"/>
        <v>631899</v>
      </c>
    </row>
    <row r="29" spans="1:21" s="181" customFormat="1" ht="12.75">
      <c r="A29" s="150" t="str">
        <f t="shared" si="2"/>
        <v>719</v>
      </c>
      <c r="B29" s="150" t="s">
        <v>74</v>
      </c>
      <c r="C29" s="172" t="str">
        <f t="shared" si="3"/>
        <v>1F121</v>
      </c>
      <c r="D29" s="235"/>
      <c r="E29" s="235"/>
      <c r="F29" s="235" t="s">
        <v>134</v>
      </c>
      <c r="G29" s="236" t="s">
        <v>135</v>
      </c>
      <c r="H29" s="237">
        <f>LA_San!H29+LA_Cons!H29</f>
        <v>46</v>
      </c>
      <c r="I29" s="187">
        <f>LA_San!I29+LA_Cons!I29</f>
        <v>879</v>
      </c>
      <c r="J29" s="187">
        <f>LA_San!J29+LA_Cons!J29</f>
        <v>529</v>
      </c>
      <c r="K29" s="187">
        <f>LA_San!K29+LA_Cons!K29</f>
        <v>177221</v>
      </c>
      <c r="L29" s="187">
        <f>LA_San!L29+LA_Cons!L29</f>
        <v>59789</v>
      </c>
      <c r="M29" s="187">
        <f>LA_San!M29+LA_Cons!M29</f>
        <v>73828</v>
      </c>
      <c r="N29" s="187">
        <f>LA_San!N29+LA_Cons!N29</f>
        <v>3784</v>
      </c>
      <c r="O29" s="187">
        <f>LA_San!O29+LA_Cons!O29</f>
        <v>3634</v>
      </c>
      <c r="P29" s="187">
        <f>LA_San!P29+LA_Cons!P29</f>
        <v>295416</v>
      </c>
      <c r="Q29" s="187">
        <f>LA_San!Q29+LA_Cons!Q29</f>
        <v>2585</v>
      </c>
      <c r="R29" s="187">
        <f>LA_San!R29+LA_Cons!R29</f>
        <v>682</v>
      </c>
      <c r="S29" s="187">
        <f>LA_San!S29+LA_Cons!S29</f>
        <v>13506</v>
      </c>
      <c r="T29" s="187">
        <f>LA_San!T29+LA_Cons!T29</f>
        <v>0</v>
      </c>
      <c r="U29" s="226">
        <f t="shared" si="1"/>
        <v>631899</v>
      </c>
    </row>
    <row r="30" spans="1:21" s="181" customFormat="1" ht="13.5" thickBot="1">
      <c r="A30" s="150" t="str">
        <f t="shared" si="2"/>
        <v>719</v>
      </c>
      <c r="B30" s="150" t="s">
        <v>74</v>
      </c>
      <c r="C30" s="172" t="str">
        <f t="shared" si="3"/>
        <v>1F122</v>
      </c>
      <c r="D30" s="238"/>
      <c r="E30" s="238"/>
      <c r="F30" s="238" t="s">
        <v>136</v>
      </c>
      <c r="G30" s="239" t="s">
        <v>137</v>
      </c>
      <c r="H30" s="240">
        <f>LA_San!H30+LA_Cons!H30</f>
        <v>0</v>
      </c>
      <c r="I30" s="195">
        <f>LA_San!I30+LA_Cons!I30</f>
        <v>0</v>
      </c>
      <c r="J30" s="195">
        <f>LA_San!J30+LA_Cons!J30</f>
        <v>0</v>
      </c>
      <c r="K30" s="195">
        <f>LA_San!K30+LA_Cons!K30</f>
        <v>0</v>
      </c>
      <c r="L30" s="195">
        <f>LA_San!L30+LA_Cons!L30</f>
        <v>0</v>
      </c>
      <c r="M30" s="195">
        <f>LA_San!M30+LA_Cons!M30</f>
        <v>0</v>
      </c>
      <c r="N30" s="195">
        <f>LA_San!N30+LA_Cons!N30</f>
        <v>0</v>
      </c>
      <c r="O30" s="195">
        <f>LA_San!O30+LA_Cons!O30</f>
        <v>0</v>
      </c>
      <c r="P30" s="195">
        <f>LA_San!P30+LA_Cons!P30</f>
        <v>0</v>
      </c>
      <c r="Q30" s="195">
        <f>LA_San!Q30+LA_Cons!Q30</f>
        <v>0</v>
      </c>
      <c r="R30" s="195">
        <f>LA_San!R30+LA_Cons!R30</f>
        <v>0</v>
      </c>
      <c r="S30" s="195">
        <f>LA_San!S30+LA_Cons!S30</f>
        <v>0</v>
      </c>
      <c r="T30" s="195">
        <f>LA_San!T30+LA_Cons!T30</f>
        <v>0</v>
      </c>
      <c r="U30" s="241">
        <f t="shared" si="1"/>
        <v>0</v>
      </c>
    </row>
    <row r="31" spans="1:21" ht="15" thickBot="1">
      <c r="A31" s="150" t="str">
        <f t="shared" si="2"/>
        <v>719</v>
      </c>
      <c r="B31" s="150" t="s">
        <v>74</v>
      </c>
      <c r="C31" s="172" t="str">
        <f t="shared" si="3"/>
        <v>1G100</v>
      </c>
      <c r="D31" s="242" t="s">
        <v>138</v>
      </c>
      <c r="E31" s="162"/>
      <c r="F31" s="199"/>
      <c r="G31" s="200" t="s">
        <v>139</v>
      </c>
      <c r="H31" s="243">
        <f>LA_San!H31+LA_Cons!H31</f>
        <v>131866</v>
      </c>
      <c r="I31" s="202">
        <f>LA_San!I31+LA_Cons!I31</f>
        <v>100358</v>
      </c>
      <c r="J31" s="202">
        <f>LA_San!J31+LA_Cons!J31</f>
        <v>179165</v>
      </c>
      <c r="K31" s="202">
        <f>LA_San!K31+LA_Cons!K31</f>
        <v>246085</v>
      </c>
      <c r="L31" s="202">
        <f>LA_San!L31+LA_Cons!L31</f>
        <v>157774</v>
      </c>
      <c r="M31" s="202">
        <f>LA_San!M31+LA_Cons!M31</f>
        <v>1858361</v>
      </c>
      <c r="N31" s="202">
        <f>LA_San!N31+LA_Cons!N31</f>
        <v>7695</v>
      </c>
      <c r="O31" s="202">
        <f>LA_San!O31+LA_Cons!O31</f>
        <v>160128</v>
      </c>
      <c r="P31" s="202">
        <f>LA_San!P31+LA_Cons!P31</f>
        <v>1340892</v>
      </c>
      <c r="Q31" s="202">
        <f>LA_San!Q31+LA_Cons!Q31</f>
        <v>106788</v>
      </c>
      <c r="R31" s="202">
        <f>LA_San!R31+LA_Cons!R31</f>
        <v>984</v>
      </c>
      <c r="S31" s="202">
        <f>LA_San!S31+LA_Cons!S31</f>
        <v>26379</v>
      </c>
      <c r="T31" s="202">
        <f>LA_San!T31+LA_Cons!T31</f>
        <v>0</v>
      </c>
      <c r="U31" s="244">
        <f t="shared" si="1"/>
        <v>4316475</v>
      </c>
    </row>
    <row r="32" spans="1:21" ht="15" thickBot="1">
      <c r="A32" s="150" t="str">
        <f t="shared" si="2"/>
        <v>719</v>
      </c>
      <c r="B32" s="150" t="s">
        <v>74</v>
      </c>
      <c r="C32" s="172" t="str">
        <f t="shared" si="3"/>
        <v>1H100</v>
      </c>
      <c r="D32" s="242" t="s">
        <v>140</v>
      </c>
      <c r="E32" s="162"/>
      <c r="F32" s="192"/>
      <c r="G32" s="200" t="s">
        <v>141</v>
      </c>
      <c r="H32" s="245">
        <f>LA_San!H32+LA_Cons!H32</f>
        <v>0</v>
      </c>
      <c r="I32" s="206">
        <f>LA_San!I32+LA_Cons!I32</f>
        <v>0</v>
      </c>
      <c r="J32" s="206">
        <f>LA_San!J32+LA_Cons!J32</f>
        <v>0</v>
      </c>
      <c r="K32" s="206">
        <f>LA_San!K32+LA_Cons!K32</f>
        <v>0</v>
      </c>
      <c r="L32" s="206">
        <f>LA_San!L32+LA_Cons!L32</f>
        <v>0</v>
      </c>
      <c r="M32" s="206">
        <f>LA_San!M32+LA_Cons!M32</f>
        <v>0</v>
      </c>
      <c r="N32" s="206">
        <f>LA_San!N32+LA_Cons!N32</f>
        <v>0</v>
      </c>
      <c r="O32" s="206">
        <f>LA_San!O32+LA_Cons!O32</f>
        <v>0</v>
      </c>
      <c r="P32" s="206">
        <f>LA_San!P32+LA_Cons!P32</f>
        <v>0</v>
      </c>
      <c r="Q32" s="206">
        <f>LA_San!Q32+LA_Cons!Q32</f>
        <v>0</v>
      </c>
      <c r="R32" s="206">
        <f>LA_San!R32+LA_Cons!R32</f>
        <v>0</v>
      </c>
      <c r="S32" s="206">
        <f>LA_San!S32+LA_Cons!S32</f>
        <v>0</v>
      </c>
      <c r="T32" s="206">
        <f>LA_San!T32+LA_Cons!T32</f>
        <v>0</v>
      </c>
      <c r="U32" s="210">
        <f t="shared" si="1"/>
        <v>0</v>
      </c>
    </row>
    <row r="33" spans="1:21" ht="32.25" thickBot="1">
      <c r="A33" s="150" t="str">
        <f t="shared" si="2"/>
        <v>719</v>
      </c>
      <c r="B33" s="150" t="s">
        <v>74</v>
      </c>
      <c r="C33" s="172">
        <f t="shared" si="3"/>
        <v>19999</v>
      </c>
      <c r="D33" s="246">
        <v>19999</v>
      </c>
      <c r="E33" s="247"/>
      <c r="F33" s="192"/>
      <c r="G33" s="248" t="s">
        <v>142</v>
      </c>
      <c r="H33" s="249">
        <f>H32+H31+H23+H22+H21+H20+H19+H16</f>
        <v>659036</v>
      </c>
      <c r="I33" s="249">
        <f aca="true" t="shared" si="7" ref="I33:T33">I32+I31+I23+I22+I21+I20+I19+I16</f>
        <v>114287</v>
      </c>
      <c r="J33" s="249">
        <f t="shared" si="7"/>
        <v>247144</v>
      </c>
      <c r="K33" s="249">
        <f t="shared" si="7"/>
        <v>597244</v>
      </c>
      <c r="L33" s="249">
        <f t="shared" si="7"/>
        <v>728360</v>
      </c>
      <c r="M33" s="249">
        <f t="shared" si="7"/>
        <v>3941160</v>
      </c>
      <c r="N33" s="249">
        <f t="shared" si="7"/>
        <v>187459</v>
      </c>
      <c r="O33" s="249">
        <f t="shared" si="7"/>
        <v>168713</v>
      </c>
      <c r="P33" s="249">
        <f t="shared" si="7"/>
        <v>1907336</v>
      </c>
      <c r="Q33" s="249">
        <f t="shared" si="7"/>
        <v>142363</v>
      </c>
      <c r="R33" s="249">
        <f t="shared" si="7"/>
        <v>6973</v>
      </c>
      <c r="S33" s="249">
        <f t="shared" si="7"/>
        <v>126762</v>
      </c>
      <c r="T33" s="249">
        <f t="shared" si="7"/>
        <v>0</v>
      </c>
      <c r="U33" s="250">
        <f t="shared" si="1"/>
        <v>8826837</v>
      </c>
    </row>
    <row r="34" spans="1:21" ht="17.25" thickBot="1">
      <c r="A34" s="150" t="str">
        <f t="shared" si="2"/>
        <v>719</v>
      </c>
      <c r="B34" s="150" t="s">
        <v>74</v>
      </c>
      <c r="C34" s="172" t="str">
        <f t="shared" si="3"/>
        <v>ASSISTENZA DISTRETTUALE</v>
      </c>
      <c r="D34" s="629" t="s">
        <v>143</v>
      </c>
      <c r="E34" s="654"/>
      <c r="F34" s="654"/>
      <c r="G34" s="630"/>
      <c r="H34" s="630"/>
      <c r="I34" s="630"/>
      <c r="J34" s="630"/>
      <c r="K34" s="630"/>
      <c r="L34" s="630"/>
      <c r="M34" s="630"/>
      <c r="N34" s="630"/>
      <c r="O34" s="630"/>
      <c r="P34" s="630"/>
      <c r="Q34" s="630"/>
      <c r="R34" s="630"/>
      <c r="S34" s="630"/>
      <c r="T34" s="630"/>
      <c r="U34" s="655"/>
    </row>
    <row r="35" spans="1:21" ht="15" thickBot="1">
      <c r="A35" s="150" t="str">
        <f t="shared" si="2"/>
        <v>719</v>
      </c>
      <c r="B35" s="150" t="s">
        <v>74</v>
      </c>
      <c r="C35" s="172" t="str">
        <f t="shared" si="3"/>
        <v>2A100</v>
      </c>
      <c r="D35" s="251" t="s">
        <v>144</v>
      </c>
      <c r="E35" s="252"/>
      <c r="F35" s="175"/>
      <c r="G35" s="218" t="s">
        <v>145</v>
      </c>
      <c r="H35" s="253">
        <f aca="true" t="shared" si="8" ref="H35:T35">H36+H43+H49</f>
        <v>36413</v>
      </c>
      <c r="I35" s="178">
        <f t="shared" si="8"/>
        <v>8167</v>
      </c>
      <c r="J35" s="178">
        <f t="shared" si="8"/>
        <v>7008</v>
      </c>
      <c r="K35" s="178">
        <f t="shared" si="8"/>
        <v>531310</v>
      </c>
      <c r="L35" s="178">
        <f t="shared" si="8"/>
        <v>429746</v>
      </c>
      <c r="M35" s="178">
        <f t="shared" si="8"/>
        <v>763906</v>
      </c>
      <c r="N35" s="178">
        <f t="shared" si="8"/>
        <v>20655</v>
      </c>
      <c r="O35" s="178">
        <f t="shared" si="8"/>
        <v>92587</v>
      </c>
      <c r="P35" s="178">
        <f t="shared" si="8"/>
        <v>733860</v>
      </c>
      <c r="Q35" s="178">
        <f t="shared" si="8"/>
        <v>77760</v>
      </c>
      <c r="R35" s="178">
        <f t="shared" si="8"/>
        <v>2651</v>
      </c>
      <c r="S35" s="178">
        <f t="shared" si="8"/>
        <v>59996</v>
      </c>
      <c r="T35" s="179">
        <f t="shared" si="8"/>
        <v>0</v>
      </c>
      <c r="U35" s="180">
        <f aca="true" t="shared" si="9" ref="U35:U66">SUM(H35:T35)</f>
        <v>2764059</v>
      </c>
    </row>
    <row r="36" spans="1:21" ht="13.5">
      <c r="A36" s="150" t="str">
        <f t="shared" si="2"/>
        <v>719</v>
      </c>
      <c r="B36" s="150" t="s">
        <v>74</v>
      </c>
      <c r="C36" s="172" t="str">
        <f t="shared" si="3"/>
        <v>2A110</v>
      </c>
      <c r="D36" s="254"/>
      <c r="E36" s="255" t="s">
        <v>146</v>
      </c>
      <c r="F36" s="256"/>
      <c r="G36" s="257" t="s">
        <v>147</v>
      </c>
      <c r="H36" s="258">
        <f aca="true" t="shared" si="10" ref="H36:T36">SUM(H37:H42)</f>
        <v>77</v>
      </c>
      <c r="I36" s="259">
        <f t="shared" si="10"/>
        <v>1509</v>
      </c>
      <c r="J36" s="259">
        <f t="shared" si="10"/>
        <v>882</v>
      </c>
      <c r="K36" s="259">
        <f t="shared" si="10"/>
        <v>291362</v>
      </c>
      <c r="L36" s="259">
        <f t="shared" si="10"/>
        <v>98724</v>
      </c>
      <c r="M36" s="259">
        <f t="shared" si="10"/>
        <v>131114</v>
      </c>
      <c r="N36" s="259">
        <f t="shared" si="10"/>
        <v>9038</v>
      </c>
      <c r="O36" s="259">
        <f t="shared" si="10"/>
        <v>1402</v>
      </c>
      <c r="P36" s="259">
        <f t="shared" si="10"/>
        <v>666662</v>
      </c>
      <c r="Q36" s="259">
        <f t="shared" si="10"/>
        <v>4309</v>
      </c>
      <c r="R36" s="259">
        <f t="shared" si="10"/>
        <v>1160</v>
      </c>
      <c r="S36" s="259">
        <f t="shared" si="10"/>
        <v>20367</v>
      </c>
      <c r="T36" s="259">
        <f t="shared" si="10"/>
        <v>0</v>
      </c>
      <c r="U36" s="189">
        <f t="shared" si="9"/>
        <v>1226606</v>
      </c>
    </row>
    <row r="37" spans="1:21" ht="12.75">
      <c r="A37" s="150" t="str">
        <f t="shared" si="2"/>
        <v>719</v>
      </c>
      <c r="B37" s="150" t="s">
        <v>74</v>
      </c>
      <c r="C37" s="172" t="str">
        <f t="shared" si="3"/>
        <v>2A111</v>
      </c>
      <c r="D37" s="230"/>
      <c r="E37" s="260"/>
      <c r="F37" s="230" t="s">
        <v>148</v>
      </c>
      <c r="G37" s="228" t="s">
        <v>149</v>
      </c>
      <c r="H37" s="186">
        <f>LA_San!H37+LA_Cons!H37</f>
        <v>77</v>
      </c>
      <c r="I37" s="229">
        <f>LA_San!I37+LA_Cons!I37</f>
        <v>1509</v>
      </c>
      <c r="J37" s="229">
        <f>LA_San!J37+LA_Cons!J37</f>
        <v>882</v>
      </c>
      <c r="K37" s="229">
        <f>LA_San!K37+LA_Cons!K37</f>
        <v>291362</v>
      </c>
      <c r="L37" s="229">
        <f>LA_San!L37+LA_Cons!L37</f>
        <v>98724</v>
      </c>
      <c r="M37" s="229">
        <f>LA_San!M37+LA_Cons!M37</f>
        <v>131114</v>
      </c>
      <c r="N37" s="229">
        <f>LA_San!N37+LA_Cons!N37</f>
        <v>9038</v>
      </c>
      <c r="O37" s="229">
        <f>LA_San!O37+LA_Cons!O37</f>
        <v>1402</v>
      </c>
      <c r="P37" s="229">
        <f>LA_San!P37+LA_Cons!P37</f>
        <v>666662</v>
      </c>
      <c r="Q37" s="229">
        <f>LA_San!Q37+LA_Cons!Q37</f>
        <v>4309</v>
      </c>
      <c r="R37" s="229">
        <f>LA_San!R37+LA_Cons!R37</f>
        <v>1160</v>
      </c>
      <c r="S37" s="229">
        <f>LA_San!S37+LA_Cons!S37</f>
        <v>20367</v>
      </c>
      <c r="T37" s="261">
        <f>LA_San!T37+LA_Cons!T37</f>
        <v>0</v>
      </c>
      <c r="U37" s="189">
        <f t="shared" si="9"/>
        <v>1226606</v>
      </c>
    </row>
    <row r="38" spans="1:21" ht="12.75">
      <c r="A38" s="150" t="str">
        <f t="shared" si="2"/>
        <v>719</v>
      </c>
      <c r="B38" s="150" t="s">
        <v>74</v>
      </c>
      <c r="C38" s="172" t="str">
        <f t="shared" si="3"/>
        <v>2A112</v>
      </c>
      <c r="D38" s="230"/>
      <c r="E38" s="260"/>
      <c r="F38" s="230" t="s">
        <v>150</v>
      </c>
      <c r="G38" s="228" t="s">
        <v>151</v>
      </c>
      <c r="H38" s="186">
        <f>LA_San!H38+LA_Cons!H38</f>
        <v>0</v>
      </c>
      <c r="I38" s="229">
        <f>LA_San!I38+LA_Cons!I38</f>
        <v>0</v>
      </c>
      <c r="J38" s="229">
        <f>LA_San!J38+LA_Cons!J38</f>
        <v>0</v>
      </c>
      <c r="K38" s="229">
        <f>LA_San!K38+LA_Cons!K38</f>
        <v>0</v>
      </c>
      <c r="L38" s="229">
        <f>LA_San!L38+LA_Cons!L38</f>
        <v>0</v>
      </c>
      <c r="M38" s="229">
        <f>LA_San!M38+LA_Cons!M38</f>
        <v>0</v>
      </c>
      <c r="N38" s="229">
        <f>LA_San!N38+LA_Cons!N38</f>
        <v>0</v>
      </c>
      <c r="O38" s="229">
        <f>LA_San!O38+LA_Cons!O38</f>
        <v>0</v>
      </c>
      <c r="P38" s="229">
        <f>LA_San!P38+LA_Cons!P38</f>
        <v>0</v>
      </c>
      <c r="Q38" s="229">
        <f>LA_San!Q38+LA_Cons!Q38</f>
        <v>0</v>
      </c>
      <c r="R38" s="229">
        <f>LA_San!R38+LA_Cons!R38</f>
        <v>0</v>
      </c>
      <c r="S38" s="229">
        <f>LA_San!S38+LA_Cons!S38</f>
        <v>0</v>
      </c>
      <c r="T38" s="261">
        <f>LA_San!T38+LA_Cons!T38</f>
        <v>0</v>
      </c>
      <c r="U38" s="189">
        <f t="shared" si="9"/>
        <v>0</v>
      </c>
    </row>
    <row r="39" spans="1:21" ht="24">
      <c r="A39" s="150" t="str">
        <f t="shared" si="2"/>
        <v>719</v>
      </c>
      <c r="B39" s="150" t="s">
        <v>74</v>
      </c>
      <c r="C39" s="172" t="str">
        <f t="shared" si="3"/>
        <v>2A113</v>
      </c>
      <c r="D39" s="230"/>
      <c r="E39" s="260"/>
      <c r="F39" s="230" t="s">
        <v>152</v>
      </c>
      <c r="G39" s="228" t="s">
        <v>153</v>
      </c>
      <c r="H39" s="186">
        <f>LA_San!H39+LA_Cons!H39</f>
        <v>0</v>
      </c>
      <c r="I39" s="229">
        <f>LA_San!I39+LA_Cons!I39</f>
        <v>0</v>
      </c>
      <c r="J39" s="229">
        <f>LA_San!J39+LA_Cons!J39</f>
        <v>0</v>
      </c>
      <c r="K39" s="229">
        <f>LA_San!K39+LA_Cons!K39</f>
        <v>0</v>
      </c>
      <c r="L39" s="229">
        <f>LA_San!L39+LA_Cons!L39</f>
        <v>0</v>
      </c>
      <c r="M39" s="229">
        <f>LA_San!M39+LA_Cons!M39</f>
        <v>0</v>
      </c>
      <c r="N39" s="229">
        <f>LA_San!N39+LA_Cons!N39</f>
        <v>0</v>
      </c>
      <c r="O39" s="229">
        <f>LA_San!O39+LA_Cons!O39</f>
        <v>0</v>
      </c>
      <c r="P39" s="229">
        <f>LA_San!P39+LA_Cons!P39</f>
        <v>0</v>
      </c>
      <c r="Q39" s="229">
        <f>LA_San!Q39+LA_Cons!Q39</f>
        <v>0</v>
      </c>
      <c r="R39" s="229">
        <f>LA_San!R39+LA_Cons!R39</f>
        <v>0</v>
      </c>
      <c r="S39" s="229">
        <f>LA_San!S39+LA_Cons!S39</f>
        <v>0</v>
      </c>
      <c r="T39" s="261">
        <f>LA_San!T39+LA_Cons!T39</f>
        <v>0</v>
      </c>
      <c r="U39" s="189">
        <f t="shared" si="9"/>
        <v>0</v>
      </c>
    </row>
    <row r="40" spans="1:21" ht="12.75">
      <c r="A40" s="150" t="str">
        <f t="shared" si="2"/>
        <v>719</v>
      </c>
      <c r="B40" s="150" t="s">
        <v>74</v>
      </c>
      <c r="C40" s="172" t="str">
        <f t="shared" si="3"/>
        <v>2A114</v>
      </c>
      <c r="D40" s="230"/>
      <c r="E40" s="260"/>
      <c r="F40" s="230" t="s">
        <v>154</v>
      </c>
      <c r="G40" s="228" t="s">
        <v>155</v>
      </c>
      <c r="H40" s="186">
        <f>LA_San!H40+LA_Cons!H40</f>
        <v>0</v>
      </c>
      <c r="I40" s="229">
        <f>LA_San!I40+LA_Cons!I40</f>
        <v>0</v>
      </c>
      <c r="J40" s="229">
        <f>LA_San!J40+LA_Cons!J40</f>
        <v>0</v>
      </c>
      <c r="K40" s="229">
        <f>LA_San!K40+LA_Cons!K40</f>
        <v>0</v>
      </c>
      <c r="L40" s="229">
        <f>LA_San!L40+LA_Cons!L40</f>
        <v>0</v>
      </c>
      <c r="M40" s="229">
        <f>LA_San!M40+LA_Cons!M40</f>
        <v>0</v>
      </c>
      <c r="N40" s="229">
        <f>LA_San!N40+LA_Cons!N40</f>
        <v>0</v>
      </c>
      <c r="O40" s="229">
        <f>LA_San!O40+LA_Cons!O40</f>
        <v>0</v>
      </c>
      <c r="P40" s="229">
        <f>LA_San!P40+LA_Cons!P40</f>
        <v>0</v>
      </c>
      <c r="Q40" s="229">
        <f>LA_San!Q40+LA_Cons!Q40</f>
        <v>0</v>
      </c>
      <c r="R40" s="229">
        <f>LA_San!R40+LA_Cons!R40</f>
        <v>0</v>
      </c>
      <c r="S40" s="229">
        <f>LA_San!S40+LA_Cons!S40</f>
        <v>0</v>
      </c>
      <c r="T40" s="261">
        <f>LA_San!T40+LA_Cons!T40</f>
        <v>0</v>
      </c>
      <c r="U40" s="189">
        <f t="shared" si="9"/>
        <v>0</v>
      </c>
    </row>
    <row r="41" spans="1:21" ht="12.75">
      <c r="A41" s="150" t="str">
        <f t="shared" si="2"/>
        <v>719</v>
      </c>
      <c r="B41" s="150" t="s">
        <v>74</v>
      </c>
      <c r="C41" s="172" t="str">
        <f t="shared" si="3"/>
        <v>2A115</v>
      </c>
      <c r="D41" s="230"/>
      <c r="E41" s="260"/>
      <c r="F41" s="230" t="s">
        <v>156</v>
      </c>
      <c r="G41" s="262" t="s">
        <v>157</v>
      </c>
      <c r="H41" s="186">
        <f>LA_San!H41+LA_Cons!H41</f>
        <v>0</v>
      </c>
      <c r="I41" s="229">
        <f>LA_San!I41+LA_Cons!I41</f>
        <v>0</v>
      </c>
      <c r="J41" s="229">
        <f>LA_San!J41+LA_Cons!J41</f>
        <v>0</v>
      </c>
      <c r="K41" s="229">
        <f>LA_San!K41+LA_Cons!K41</f>
        <v>0</v>
      </c>
      <c r="L41" s="229">
        <f>LA_San!L41+LA_Cons!L41</f>
        <v>0</v>
      </c>
      <c r="M41" s="229">
        <f>LA_San!M41+LA_Cons!M41</f>
        <v>0</v>
      </c>
      <c r="N41" s="229">
        <f>LA_San!N41+LA_Cons!N41</f>
        <v>0</v>
      </c>
      <c r="O41" s="229">
        <f>LA_San!O41+LA_Cons!O41</f>
        <v>0</v>
      </c>
      <c r="P41" s="229">
        <f>LA_San!P41+LA_Cons!P41</f>
        <v>0</v>
      </c>
      <c r="Q41" s="229">
        <f>LA_San!Q41+LA_Cons!Q41</f>
        <v>0</v>
      </c>
      <c r="R41" s="229">
        <f>LA_San!R41+LA_Cons!R41</f>
        <v>0</v>
      </c>
      <c r="S41" s="229">
        <f>LA_San!S41+LA_Cons!S41</f>
        <v>0</v>
      </c>
      <c r="T41" s="261">
        <f>LA_San!T41+LA_Cons!T41</f>
        <v>0</v>
      </c>
      <c r="U41" s="189">
        <f t="shared" si="9"/>
        <v>0</v>
      </c>
    </row>
    <row r="42" spans="1:21" ht="12.75">
      <c r="A42" s="150" t="str">
        <f t="shared" si="2"/>
        <v>719</v>
      </c>
      <c r="B42" s="150" t="s">
        <v>74</v>
      </c>
      <c r="C42" s="172" t="str">
        <f t="shared" si="3"/>
        <v>2A116</v>
      </c>
      <c r="D42" s="230"/>
      <c r="E42" s="260"/>
      <c r="F42" s="230" t="s">
        <v>158</v>
      </c>
      <c r="G42" s="228" t="s">
        <v>159</v>
      </c>
      <c r="H42" s="186">
        <f>LA_San!H42+LA_Cons!H42</f>
        <v>0</v>
      </c>
      <c r="I42" s="229">
        <f>LA_San!I42+LA_Cons!I42</f>
        <v>0</v>
      </c>
      <c r="J42" s="229">
        <f>LA_San!J42+LA_Cons!J42</f>
        <v>0</v>
      </c>
      <c r="K42" s="229">
        <f>LA_San!K42+LA_Cons!K42</f>
        <v>0</v>
      </c>
      <c r="L42" s="229">
        <f>LA_San!L42+LA_Cons!L42</f>
        <v>0</v>
      </c>
      <c r="M42" s="229">
        <f>LA_San!M42+LA_Cons!M42</f>
        <v>0</v>
      </c>
      <c r="N42" s="229">
        <f>LA_San!N42+LA_Cons!N42</f>
        <v>0</v>
      </c>
      <c r="O42" s="229">
        <f>LA_San!O42+LA_Cons!O42</f>
        <v>0</v>
      </c>
      <c r="P42" s="229">
        <f>LA_San!P42+LA_Cons!P42</f>
        <v>0</v>
      </c>
      <c r="Q42" s="229">
        <f>LA_San!Q42+LA_Cons!Q42</f>
        <v>0</v>
      </c>
      <c r="R42" s="229">
        <f>LA_San!R42+LA_Cons!R42</f>
        <v>0</v>
      </c>
      <c r="S42" s="229">
        <f>LA_San!S42+LA_Cons!S42</f>
        <v>0</v>
      </c>
      <c r="T42" s="261">
        <f>LA_San!T42+LA_Cons!T42</f>
        <v>0</v>
      </c>
      <c r="U42" s="189">
        <f t="shared" si="9"/>
        <v>0</v>
      </c>
    </row>
    <row r="43" spans="1:21" ht="13.5">
      <c r="A43" s="150" t="str">
        <f t="shared" si="2"/>
        <v>719</v>
      </c>
      <c r="B43" s="150" t="s">
        <v>74</v>
      </c>
      <c r="C43" s="172" t="str">
        <f t="shared" si="3"/>
        <v>2A120</v>
      </c>
      <c r="D43" s="254"/>
      <c r="E43" s="255" t="s">
        <v>160</v>
      </c>
      <c r="F43" s="230"/>
      <c r="G43" s="257" t="s">
        <v>161</v>
      </c>
      <c r="H43" s="258">
        <f aca="true" t="shared" si="11" ref="H43:T43">SUM(H44:H48)</f>
        <v>0</v>
      </c>
      <c r="I43" s="259">
        <f t="shared" si="11"/>
        <v>0</v>
      </c>
      <c r="J43" s="259">
        <f t="shared" si="11"/>
        <v>0</v>
      </c>
      <c r="K43" s="259">
        <f t="shared" si="11"/>
        <v>0</v>
      </c>
      <c r="L43" s="259">
        <f t="shared" si="11"/>
        <v>0</v>
      </c>
      <c r="M43" s="259">
        <f t="shared" si="11"/>
        <v>0</v>
      </c>
      <c r="N43" s="259">
        <f t="shared" si="11"/>
        <v>0</v>
      </c>
      <c r="O43" s="259">
        <f t="shared" si="11"/>
        <v>0</v>
      </c>
      <c r="P43" s="259">
        <f t="shared" si="11"/>
        <v>0</v>
      </c>
      <c r="Q43" s="259">
        <f t="shared" si="11"/>
        <v>0</v>
      </c>
      <c r="R43" s="259">
        <f t="shared" si="11"/>
        <v>0</v>
      </c>
      <c r="S43" s="259">
        <f t="shared" si="11"/>
        <v>0</v>
      </c>
      <c r="T43" s="263">
        <f t="shared" si="11"/>
        <v>0</v>
      </c>
      <c r="U43" s="189">
        <f t="shared" si="9"/>
        <v>0</v>
      </c>
    </row>
    <row r="44" spans="1:21" ht="12.75">
      <c r="A44" s="150" t="str">
        <f t="shared" si="2"/>
        <v>719</v>
      </c>
      <c r="B44" s="150" t="s">
        <v>74</v>
      </c>
      <c r="C44" s="172" t="str">
        <f t="shared" si="3"/>
        <v>2A121</v>
      </c>
      <c r="D44" s="230"/>
      <c r="E44" s="260"/>
      <c r="F44" s="230" t="s">
        <v>162</v>
      </c>
      <c r="G44" s="228" t="s">
        <v>163</v>
      </c>
      <c r="H44" s="186">
        <f>LA_San!H44+LA_Cons!H44</f>
        <v>0</v>
      </c>
      <c r="I44" s="229">
        <f>LA_San!I44+LA_Cons!I44</f>
        <v>0</v>
      </c>
      <c r="J44" s="229">
        <f>LA_San!J44+LA_Cons!J44</f>
        <v>0</v>
      </c>
      <c r="K44" s="229">
        <f>LA_San!K44+LA_Cons!K44</f>
        <v>0</v>
      </c>
      <c r="L44" s="229">
        <f>LA_San!L44+LA_Cons!L44</f>
        <v>0</v>
      </c>
      <c r="M44" s="229">
        <f>LA_San!M44+LA_Cons!M44</f>
        <v>0</v>
      </c>
      <c r="N44" s="229">
        <f>LA_San!N44+LA_Cons!N44</f>
        <v>0</v>
      </c>
      <c r="O44" s="229">
        <f>LA_San!O44+LA_Cons!O44</f>
        <v>0</v>
      </c>
      <c r="P44" s="229">
        <f>LA_San!P44+LA_Cons!P44</f>
        <v>0</v>
      </c>
      <c r="Q44" s="229">
        <f>LA_San!Q44+LA_Cons!Q44</f>
        <v>0</v>
      </c>
      <c r="R44" s="229">
        <f>LA_San!R44+LA_Cons!R44</f>
        <v>0</v>
      </c>
      <c r="S44" s="229">
        <f>LA_San!S44+LA_Cons!S44</f>
        <v>0</v>
      </c>
      <c r="T44" s="261">
        <f>LA_San!T44+LA_Cons!T44</f>
        <v>0</v>
      </c>
      <c r="U44" s="189">
        <f t="shared" si="9"/>
        <v>0</v>
      </c>
    </row>
    <row r="45" spans="1:21" ht="12.75">
      <c r="A45" s="150" t="str">
        <f t="shared" si="2"/>
        <v>719</v>
      </c>
      <c r="B45" s="150" t="s">
        <v>74</v>
      </c>
      <c r="C45" s="172" t="str">
        <f t="shared" si="3"/>
        <v>2A122</v>
      </c>
      <c r="D45" s="230"/>
      <c r="E45" s="260"/>
      <c r="F45" s="230" t="s">
        <v>164</v>
      </c>
      <c r="G45" s="228" t="s">
        <v>165</v>
      </c>
      <c r="H45" s="186">
        <f>LA_San!H45+LA_Cons!H45</f>
        <v>0</v>
      </c>
      <c r="I45" s="229">
        <f>LA_San!I45+LA_Cons!I45</f>
        <v>0</v>
      </c>
      <c r="J45" s="229">
        <f>LA_San!J45+LA_Cons!J45</f>
        <v>0</v>
      </c>
      <c r="K45" s="229">
        <f>LA_San!K45+LA_Cons!K45</f>
        <v>0</v>
      </c>
      <c r="L45" s="229">
        <f>LA_San!L45+LA_Cons!L45</f>
        <v>0</v>
      </c>
      <c r="M45" s="229">
        <f>LA_San!M45+LA_Cons!M45</f>
        <v>0</v>
      </c>
      <c r="N45" s="229">
        <f>LA_San!N45+LA_Cons!N45</f>
        <v>0</v>
      </c>
      <c r="O45" s="229">
        <f>LA_San!O45+LA_Cons!O45</f>
        <v>0</v>
      </c>
      <c r="P45" s="229">
        <f>LA_San!P45+LA_Cons!P45</f>
        <v>0</v>
      </c>
      <c r="Q45" s="229">
        <f>LA_San!Q45+LA_Cons!Q45</f>
        <v>0</v>
      </c>
      <c r="R45" s="229">
        <f>LA_San!R45+LA_Cons!R45</f>
        <v>0</v>
      </c>
      <c r="S45" s="229">
        <f>LA_San!S45+LA_Cons!S45</f>
        <v>0</v>
      </c>
      <c r="T45" s="261">
        <f>LA_San!T45+LA_Cons!T45</f>
        <v>0</v>
      </c>
      <c r="U45" s="189">
        <f t="shared" si="9"/>
        <v>0</v>
      </c>
    </row>
    <row r="46" spans="1:21" ht="12.75">
      <c r="A46" s="150" t="str">
        <f t="shared" si="2"/>
        <v>719</v>
      </c>
      <c r="B46" s="150" t="s">
        <v>74</v>
      </c>
      <c r="C46" s="172" t="str">
        <f t="shared" si="3"/>
        <v>2A123</v>
      </c>
      <c r="D46" s="230"/>
      <c r="E46" s="260"/>
      <c r="F46" s="230" t="s">
        <v>166</v>
      </c>
      <c r="G46" s="228" t="s">
        <v>167</v>
      </c>
      <c r="H46" s="186">
        <f>LA_San!H46+LA_Cons!H46</f>
        <v>0</v>
      </c>
      <c r="I46" s="229">
        <f>LA_San!I46+LA_Cons!I46</f>
        <v>0</v>
      </c>
      <c r="J46" s="229">
        <f>LA_San!J46+LA_Cons!J46</f>
        <v>0</v>
      </c>
      <c r="K46" s="229">
        <f>LA_San!K46+LA_Cons!K46</f>
        <v>0</v>
      </c>
      <c r="L46" s="229">
        <f>LA_San!L46+LA_Cons!L46</f>
        <v>0</v>
      </c>
      <c r="M46" s="229">
        <f>LA_San!M46+LA_Cons!M46</f>
        <v>0</v>
      </c>
      <c r="N46" s="229">
        <f>LA_San!N46+LA_Cons!N46</f>
        <v>0</v>
      </c>
      <c r="O46" s="229">
        <f>LA_San!O46+LA_Cons!O46</f>
        <v>0</v>
      </c>
      <c r="P46" s="229">
        <f>LA_San!P46+LA_Cons!P46</f>
        <v>0</v>
      </c>
      <c r="Q46" s="229">
        <f>LA_San!Q46+LA_Cons!Q46</f>
        <v>0</v>
      </c>
      <c r="R46" s="229">
        <f>LA_San!R46+LA_Cons!R46</f>
        <v>0</v>
      </c>
      <c r="S46" s="229">
        <f>LA_San!S46+LA_Cons!S46</f>
        <v>0</v>
      </c>
      <c r="T46" s="261">
        <f>LA_San!T46+LA_Cons!T46</f>
        <v>0</v>
      </c>
      <c r="U46" s="189">
        <f t="shared" si="9"/>
        <v>0</v>
      </c>
    </row>
    <row r="47" spans="1:21" ht="12.75">
      <c r="A47" s="150" t="str">
        <f t="shared" si="2"/>
        <v>719</v>
      </c>
      <c r="B47" s="150" t="s">
        <v>74</v>
      </c>
      <c r="C47" s="172" t="str">
        <f t="shared" si="3"/>
        <v>2A124</v>
      </c>
      <c r="D47" s="230"/>
      <c r="E47" s="260"/>
      <c r="F47" s="230" t="s">
        <v>168</v>
      </c>
      <c r="G47" s="262" t="s">
        <v>169</v>
      </c>
      <c r="H47" s="186">
        <f>LA_San!H47+LA_Cons!H47</f>
        <v>0</v>
      </c>
      <c r="I47" s="229">
        <f>LA_San!I47+LA_Cons!I47</f>
        <v>0</v>
      </c>
      <c r="J47" s="229">
        <f>LA_San!J47+LA_Cons!J47</f>
        <v>0</v>
      </c>
      <c r="K47" s="229">
        <f>LA_San!K47+LA_Cons!K47</f>
        <v>0</v>
      </c>
      <c r="L47" s="229">
        <f>LA_San!L47+LA_Cons!L47</f>
        <v>0</v>
      </c>
      <c r="M47" s="229">
        <f>LA_San!M47+LA_Cons!M47</f>
        <v>0</v>
      </c>
      <c r="N47" s="229">
        <f>LA_San!N47+LA_Cons!N47</f>
        <v>0</v>
      </c>
      <c r="O47" s="229">
        <f>LA_San!O47+LA_Cons!O47</f>
        <v>0</v>
      </c>
      <c r="P47" s="229">
        <f>LA_San!P47+LA_Cons!P47</f>
        <v>0</v>
      </c>
      <c r="Q47" s="229">
        <f>LA_San!Q47+LA_Cons!Q47</f>
        <v>0</v>
      </c>
      <c r="R47" s="229">
        <f>LA_San!R47+LA_Cons!R47</f>
        <v>0</v>
      </c>
      <c r="S47" s="229">
        <f>LA_San!S47+LA_Cons!S47</f>
        <v>0</v>
      </c>
      <c r="T47" s="261">
        <f>LA_San!T47+LA_Cons!T47</f>
        <v>0</v>
      </c>
      <c r="U47" s="189">
        <f t="shared" si="9"/>
        <v>0</v>
      </c>
    </row>
    <row r="48" spans="1:21" ht="12.75">
      <c r="A48" s="150" t="str">
        <f t="shared" si="2"/>
        <v>719</v>
      </c>
      <c r="B48" s="150" t="s">
        <v>74</v>
      </c>
      <c r="C48" s="172" t="str">
        <f t="shared" si="3"/>
        <v>2A125</v>
      </c>
      <c r="D48" s="230"/>
      <c r="E48" s="264"/>
      <c r="F48" s="230" t="s">
        <v>170</v>
      </c>
      <c r="G48" s="228" t="s">
        <v>171</v>
      </c>
      <c r="H48" s="186">
        <f>LA_San!H48+LA_Cons!H48</f>
        <v>0</v>
      </c>
      <c r="I48" s="229">
        <f>LA_San!I48+LA_Cons!I48</f>
        <v>0</v>
      </c>
      <c r="J48" s="229">
        <f>LA_San!J48+LA_Cons!J48</f>
        <v>0</v>
      </c>
      <c r="K48" s="229">
        <f>LA_San!K48+LA_Cons!K48</f>
        <v>0</v>
      </c>
      <c r="L48" s="229">
        <f>LA_San!L48+LA_Cons!L48</f>
        <v>0</v>
      </c>
      <c r="M48" s="229">
        <f>LA_San!M48+LA_Cons!M48</f>
        <v>0</v>
      </c>
      <c r="N48" s="229">
        <f>LA_San!N48+LA_Cons!N48</f>
        <v>0</v>
      </c>
      <c r="O48" s="229">
        <f>LA_San!O48+LA_Cons!O48</f>
        <v>0</v>
      </c>
      <c r="P48" s="229">
        <f>LA_San!P48+LA_Cons!P48</f>
        <v>0</v>
      </c>
      <c r="Q48" s="229">
        <f>LA_San!Q48+LA_Cons!Q48</f>
        <v>0</v>
      </c>
      <c r="R48" s="229">
        <f>LA_San!R48+LA_Cons!R48</f>
        <v>0</v>
      </c>
      <c r="S48" s="229">
        <f>LA_San!S48+LA_Cons!S48</f>
        <v>0</v>
      </c>
      <c r="T48" s="261">
        <f>LA_San!T48+LA_Cons!T48</f>
        <v>0</v>
      </c>
      <c r="U48" s="189">
        <f t="shared" si="9"/>
        <v>0</v>
      </c>
    </row>
    <row r="49" spans="1:21" ht="13.5">
      <c r="A49" s="150" t="str">
        <f t="shared" si="2"/>
        <v>719</v>
      </c>
      <c r="B49" s="150" t="s">
        <v>74</v>
      </c>
      <c r="C49" s="172" t="str">
        <f t="shared" si="3"/>
        <v>2A130</v>
      </c>
      <c r="D49" s="265"/>
      <c r="E49" s="266" t="s">
        <v>172</v>
      </c>
      <c r="F49" s="235"/>
      <c r="G49" s="267" t="s">
        <v>173</v>
      </c>
      <c r="H49" s="258">
        <f aca="true" t="shared" si="12" ref="H49:T49">SUM(H50:H51)</f>
        <v>36336</v>
      </c>
      <c r="I49" s="259">
        <f t="shared" si="12"/>
        <v>6658</v>
      </c>
      <c r="J49" s="259">
        <f t="shared" si="12"/>
        <v>6126</v>
      </c>
      <c r="K49" s="259">
        <f t="shared" si="12"/>
        <v>239948</v>
      </c>
      <c r="L49" s="259">
        <f t="shared" si="12"/>
        <v>331022</v>
      </c>
      <c r="M49" s="259">
        <f t="shared" si="12"/>
        <v>632792</v>
      </c>
      <c r="N49" s="259">
        <f t="shared" si="12"/>
        <v>11617</v>
      </c>
      <c r="O49" s="259">
        <f t="shared" si="12"/>
        <v>91185</v>
      </c>
      <c r="P49" s="259">
        <f t="shared" si="12"/>
        <v>67198</v>
      </c>
      <c r="Q49" s="259">
        <f t="shared" si="12"/>
        <v>73451</v>
      </c>
      <c r="R49" s="259">
        <f t="shared" si="12"/>
        <v>1491</v>
      </c>
      <c r="S49" s="259">
        <f t="shared" si="12"/>
        <v>39629</v>
      </c>
      <c r="T49" s="263">
        <f t="shared" si="12"/>
        <v>0</v>
      </c>
      <c r="U49" s="189">
        <f t="shared" si="9"/>
        <v>1537453</v>
      </c>
    </row>
    <row r="50" spans="1:21" ht="12.75">
      <c r="A50" s="150" t="str">
        <f t="shared" si="2"/>
        <v>719</v>
      </c>
      <c r="B50" s="150" t="s">
        <v>74</v>
      </c>
      <c r="C50" s="172" t="str">
        <f t="shared" si="3"/>
        <v>2A131</v>
      </c>
      <c r="D50" s="230"/>
      <c r="E50" s="260"/>
      <c r="F50" s="235" t="s">
        <v>174</v>
      </c>
      <c r="G50" s="268" t="s">
        <v>175</v>
      </c>
      <c r="H50" s="186">
        <f>LA_San!H50+LA_Cons!H50</f>
        <v>0</v>
      </c>
      <c r="I50" s="229">
        <f>LA_San!I50+LA_Cons!I50</f>
        <v>0</v>
      </c>
      <c r="J50" s="229">
        <f>LA_San!J50+LA_Cons!J50</f>
        <v>0</v>
      </c>
      <c r="K50" s="229">
        <f>LA_San!K50+LA_Cons!K50</f>
        <v>0</v>
      </c>
      <c r="L50" s="229">
        <f>LA_San!L50+LA_Cons!L50</f>
        <v>0</v>
      </c>
      <c r="M50" s="229">
        <f>LA_San!M50+LA_Cons!M50</f>
        <v>0</v>
      </c>
      <c r="N50" s="229">
        <f>LA_San!N50+LA_Cons!N50</f>
        <v>0</v>
      </c>
      <c r="O50" s="229">
        <f>LA_San!O50+LA_Cons!O50</f>
        <v>0</v>
      </c>
      <c r="P50" s="229">
        <f>LA_San!P50+LA_Cons!P50</f>
        <v>0</v>
      </c>
      <c r="Q50" s="229">
        <f>LA_San!Q50+LA_Cons!Q50</f>
        <v>0</v>
      </c>
      <c r="R50" s="229">
        <f>LA_San!R50+LA_Cons!R50</f>
        <v>0</v>
      </c>
      <c r="S50" s="229">
        <f>LA_San!S50+LA_Cons!S50</f>
        <v>0</v>
      </c>
      <c r="T50" s="261">
        <f>LA_San!T50+LA_Cons!T50</f>
        <v>0</v>
      </c>
      <c r="U50" s="189">
        <f t="shared" si="9"/>
        <v>0</v>
      </c>
    </row>
    <row r="51" spans="1:21" ht="13.5" thickBot="1">
      <c r="A51" s="150" t="str">
        <f t="shared" si="2"/>
        <v>719</v>
      </c>
      <c r="B51" s="150" t="s">
        <v>74</v>
      </c>
      <c r="C51" s="172" t="str">
        <f t="shared" si="3"/>
        <v>2A132</v>
      </c>
      <c r="D51" s="269"/>
      <c r="E51" s="270"/>
      <c r="F51" s="271" t="s">
        <v>176</v>
      </c>
      <c r="G51" s="272" t="s">
        <v>177</v>
      </c>
      <c r="H51" s="194">
        <f>LA_San!H51+LA_Cons!H51</f>
        <v>36336</v>
      </c>
      <c r="I51" s="273">
        <f>LA_San!I51+LA_Cons!I51</f>
        <v>6658</v>
      </c>
      <c r="J51" s="273">
        <f>LA_San!J51+LA_Cons!J51</f>
        <v>6126</v>
      </c>
      <c r="K51" s="273">
        <f>LA_San!K51+LA_Cons!K51</f>
        <v>239948</v>
      </c>
      <c r="L51" s="273">
        <f>LA_San!L51+LA_Cons!L51</f>
        <v>331022</v>
      </c>
      <c r="M51" s="273">
        <f>LA_San!M51+LA_Cons!M51</f>
        <v>632792</v>
      </c>
      <c r="N51" s="273">
        <f>LA_San!N51+LA_Cons!N51</f>
        <v>11617</v>
      </c>
      <c r="O51" s="273">
        <f>LA_San!O51+LA_Cons!O51</f>
        <v>91185</v>
      </c>
      <c r="P51" s="273">
        <f>LA_San!P51+LA_Cons!P51</f>
        <v>67198</v>
      </c>
      <c r="Q51" s="273">
        <f>LA_San!Q51+LA_Cons!Q51</f>
        <v>73451</v>
      </c>
      <c r="R51" s="273">
        <f>LA_San!R51+LA_Cons!R51</f>
        <v>1491</v>
      </c>
      <c r="S51" s="273">
        <f>LA_San!S51+LA_Cons!S51</f>
        <v>39629</v>
      </c>
      <c r="T51" s="274">
        <f>LA_San!T51+LA_Cons!T51</f>
        <v>0</v>
      </c>
      <c r="U51" s="197">
        <f t="shared" si="9"/>
        <v>1537453</v>
      </c>
    </row>
    <row r="52" spans="1:21" ht="15" thickBot="1">
      <c r="A52" s="150" t="str">
        <f t="shared" si="2"/>
        <v>719</v>
      </c>
      <c r="B52" s="150" t="s">
        <v>74</v>
      </c>
      <c r="C52" s="172" t="str">
        <f t="shared" si="3"/>
        <v>2B100</v>
      </c>
      <c r="D52" s="275" t="s">
        <v>178</v>
      </c>
      <c r="E52" s="276"/>
      <c r="F52" s="277"/>
      <c r="G52" s="278" t="s">
        <v>179</v>
      </c>
      <c r="H52" s="279">
        <f>LA_San!H52+LA_Cons!H52</f>
        <v>0</v>
      </c>
      <c r="I52" s="280">
        <f>LA_San!I52+LA_Cons!I52</f>
        <v>0</v>
      </c>
      <c r="J52" s="280">
        <f>LA_San!J52+LA_Cons!J52</f>
        <v>0</v>
      </c>
      <c r="K52" s="280">
        <f>LA_San!K52+LA_Cons!K52</f>
        <v>1756</v>
      </c>
      <c r="L52" s="280">
        <f>LA_San!L52+LA_Cons!L52</f>
        <v>2984</v>
      </c>
      <c r="M52" s="280">
        <f>LA_San!M52+LA_Cons!M52</f>
        <v>9</v>
      </c>
      <c r="N52" s="280">
        <f>LA_San!N52+LA_Cons!N52</f>
        <v>0</v>
      </c>
      <c r="O52" s="280">
        <f>LA_San!O52+LA_Cons!O52</f>
        <v>0</v>
      </c>
      <c r="P52" s="280">
        <f>LA_San!P52+LA_Cons!P52</f>
        <v>1</v>
      </c>
      <c r="Q52" s="280">
        <f>LA_San!Q52+LA_Cons!Q52</f>
        <v>0</v>
      </c>
      <c r="R52" s="280">
        <f>LA_San!R52+LA_Cons!R52</f>
        <v>0</v>
      </c>
      <c r="S52" s="280">
        <f>LA_San!S52+LA_Cons!S52</f>
        <v>7</v>
      </c>
      <c r="T52" s="280">
        <f>LA_San!T52+LA_Cons!T52</f>
        <v>0</v>
      </c>
      <c r="U52" s="210">
        <f t="shared" si="9"/>
        <v>4757</v>
      </c>
    </row>
    <row r="53" spans="1:21" ht="15" thickBot="1">
      <c r="A53" s="150" t="str">
        <f t="shared" si="2"/>
        <v>719</v>
      </c>
      <c r="B53" s="150" t="s">
        <v>74</v>
      </c>
      <c r="C53" s="172" t="str">
        <f t="shared" si="3"/>
        <v>2C100</v>
      </c>
      <c r="D53" s="281" t="s">
        <v>180</v>
      </c>
      <c r="E53" s="282"/>
      <c r="F53" s="283"/>
      <c r="G53" s="284" t="s">
        <v>181</v>
      </c>
      <c r="H53" s="279">
        <f>LA_San!H53+LA_Cons!H53</f>
        <v>0</v>
      </c>
      <c r="I53" s="280">
        <f>LA_San!I53+LA_Cons!I53</f>
        <v>0</v>
      </c>
      <c r="J53" s="280">
        <f>LA_San!J53+LA_Cons!J53</f>
        <v>0</v>
      </c>
      <c r="K53" s="280">
        <f>LA_San!K53+LA_Cons!K53</f>
        <v>0</v>
      </c>
      <c r="L53" s="280">
        <f>LA_San!L53+LA_Cons!L53</f>
        <v>0</v>
      </c>
      <c r="M53" s="280">
        <f>LA_San!M53+LA_Cons!M53</f>
        <v>0</v>
      </c>
      <c r="N53" s="280">
        <f>LA_San!N53+LA_Cons!N53</f>
        <v>0</v>
      </c>
      <c r="O53" s="280">
        <f>LA_San!O53+LA_Cons!O53</f>
        <v>0</v>
      </c>
      <c r="P53" s="280">
        <f>LA_San!P53+LA_Cons!P53</f>
        <v>0</v>
      </c>
      <c r="Q53" s="280">
        <f>LA_San!Q53+LA_Cons!Q53</f>
        <v>0</v>
      </c>
      <c r="R53" s="280">
        <f>LA_San!R53+LA_Cons!R53</f>
        <v>0</v>
      </c>
      <c r="S53" s="280">
        <f>LA_San!S53+LA_Cons!S53</f>
        <v>0</v>
      </c>
      <c r="T53" s="280">
        <f>LA_San!T53+LA_Cons!T53</f>
        <v>0</v>
      </c>
      <c r="U53" s="210">
        <f t="shared" si="9"/>
        <v>0</v>
      </c>
    </row>
    <row r="54" spans="1:21" ht="15" thickBot="1">
      <c r="A54" s="150" t="str">
        <f t="shared" si="2"/>
        <v>719</v>
      </c>
      <c r="B54" s="150" t="s">
        <v>74</v>
      </c>
      <c r="C54" s="172" t="str">
        <f t="shared" si="3"/>
        <v>2D100</v>
      </c>
      <c r="D54" s="173" t="s">
        <v>182</v>
      </c>
      <c r="E54" s="285"/>
      <c r="F54" s="285"/>
      <c r="G54" s="286" t="s">
        <v>183</v>
      </c>
      <c r="H54" s="287">
        <f>LA_San!H54+LA_Cons!H54</f>
        <v>18089</v>
      </c>
      <c r="I54" s="288">
        <f>LA_San!I54+LA_Cons!I54</f>
        <v>2839</v>
      </c>
      <c r="J54" s="288">
        <f>LA_San!J54+LA_Cons!J54</f>
        <v>0</v>
      </c>
      <c r="K54" s="288">
        <f>LA_San!K54+LA_Cons!K54</f>
        <v>0</v>
      </c>
      <c r="L54" s="288">
        <f>LA_San!L54+LA_Cons!L54</f>
        <v>46718</v>
      </c>
      <c r="M54" s="288">
        <f>LA_San!M54+LA_Cons!M54</f>
        <v>1316162</v>
      </c>
      <c r="N54" s="288">
        <f>LA_San!N54+LA_Cons!N54</f>
        <v>0</v>
      </c>
      <c r="O54" s="288">
        <f>LA_San!O54+LA_Cons!O54</f>
        <v>0</v>
      </c>
      <c r="P54" s="288">
        <f>LA_San!P54+LA_Cons!P54</f>
        <v>0</v>
      </c>
      <c r="Q54" s="288">
        <f>LA_San!Q54+LA_Cons!Q54</f>
        <v>0</v>
      </c>
      <c r="R54" s="288">
        <f>LA_San!R54+LA_Cons!R54</f>
        <v>0</v>
      </c>
      <c r="S54" s="288">
        <f>LA_San!S54+LA_Cons!S54</f>
        <v>74000</v>
      </c>
      <c r="T54" s="288">
        <f>LA_San!T54+LA_Cons!T54</f>
        <v>0</v>
      </c>
      <c r="U54" s="217">
        <f t="shared" si="9"/>
        <v>1457808</v>
      </c>
    </row>
    <row r="55" spans="1:21" ht="14.25">
      <c r="A55" s="150" t="str">
        <f t="shared" si="2"/>
        <v>719</v>
      </c>
      <c r="B55" s="150" t="s">
        <v>74</v>
      </c>
      <c r="C55" s="172" t="str">
        <f t="shared" si="3"/>
        <v>2E100</v>
      </c>
      <c r="D55" s="289" t="s">
        <v>184</v>
      </c>
      <c r="E55" s="290"/>
      <c r="F55" s="291"/>
      <c r="G55" s="176" t="s">
        <v>185</v>
      </c>
      <c r="H55" s="292">
        <f aca="true" t="shared" si="13" ref="H55:T55">H56+H57+H60</f>
        <v>9184173</v>
      </c>
      <c r="I55" s="293">
        <f t="shared" si="13"/>
        <v>101</v>
      </c>
      <c r="J55" s="293">
        <f t="shared" si="13"/>
        <v>2</v>
      </c>
      <c r="K55" s="293">
        <f t="shared" si="13"/>
        <v>1545</v>
      </c>
      <c r="L55" s="293">
        <f t="shared" si="13"/>
        <v>1028</v>
      </c>
      <c r="M55" s="293">
        <f t="shared" si="13"/>
        <v>44980</v>
      </c>
      <c r="N55" s="293">
        <f t="shared" si="13"/>
        <v>0</v>
      </c>
      <c r="O55" s="293">
        <f t="shared" si="13"/>
        <v>366</v>
      </c>
      <c r="P55" s="293">
        <f t="shared" si="13"/>
        <v>9860</v>
      </c>
      <c r="Q55" s="293">
        <f t="shared" si="13"/>
        <v>37</v>
      </c>
      <c r="R55" s="293">
        <f t="shared" si="13"/>
        <v>0</v>
      </c>
      <c r="S55" s="293">
        <f t="shared" si="13"/>
        <v>35998</v>
      </c>
      <c r="T55" s="293">
        <f t="shared" si="13"/>
        <v>0</v>
      </c>
      <c r="U55" s="179">
        <f t="shared" si="9"/>
        <v>9278090</v>
      </c>
    </row>
    <row r="56" spans="1:21" ht="13.5">
      <c r="A56" s="150" t="str">
        <f t="shared" si="2"/>
        <v>719</v>
      </c>
      <c r="B56" s="150" t="s">
        <v>74</v>
      </c>
      <c r="C56" s="172" t="str">
        <f t="shared" si="3"/>
        <v>2E110</v>
      </c>
      <c r="D56" s="294"/>
      <c r="E56" s="295" t="s">
        <v>186</v>
      </c>
      <c r="F56" s="296"/>
      <c r="G56" s="297" t="s">
        <v>187</v>
      </c>
      <c r="H56" s="186">
        <f>LA_San!H56+LA_Cons!H56</f>
        <v>0</v>
      </c>
      <c r="I56" s="229">
        <f>LA_San!I56+LA_Cons!I56</f>
        <v>0</v>
      </c>
      <c r="J56" s="229">
        <f>LA_San!J56+LA_Cons!J56</f>
        <v>0</v>
      </c>
      <c r="K56" s="229">
        <f>LA_San!K56+LA_Cons!K56</f>
        <v>0</v>
      </c>
      <c r="L56" s="229">
        <f>LA_San!L56+LA_Cons!L56</f>
        <v>0</v>
      </c>
      <c r="M56" s="229">
        <f>LA_San!M56+LA_Cons!M56</f>
        <v>0</v>
      </c>
      <c r="N56" s="229">
        <f>LA_San!N56+LA_Cons!N56</f>
        <v>0</v>
      </c>
      <c r="O56" s="229">
        <f>LA_San!O56+LA_Cons!O56</f>
        <v>0</v>
      </c>
      <c r="P56" s="229">
        <f>LA_San!P56+LA_Cons!P56</f>
        <v>0</v>
      </c>
      <c r="Q56" s="229">
        <f>LA_San!Q56+LA_Cons!Q56</f>
        <v>0</v>
      </c>
      <c r="R56" s="229">
        <f>LA_San!R56+LA_Cons!R56</f>
        <v>0</v>
      </c>
      <c r="S56" s="229">
        <f>LA_San!S56+LA_Cons!S56</f>
        <v>0</v>
      </c>
      <c r="T56" s="229">
        <f>LA_San!T56+LA_Cons!T56</f>
        <v>0</v>
      </c>
      <c r="U56" s="226">
        <f t="shared" si="9"/>
        <v>0</v>
      </c>
    </row>
    <row r="57" spans="1:21" ht="13.5">
      <c r="A57" s="150" t="str">
        <f t="shared" si="2"/>
        <v>719</v>
      </c>
      <c r="B57" s="150" t="s">
        <v>74</v>
      </c>
      <c r="C57" s="172" t="str">
        <f t="shared" si="3"/>
        <v>2E120</v>
      </c>
      <c r="D57" s="294"/>
      <c r="E57" s="295" t="s">
        <v>188</v>
      </c>
      <c r="F57" s="296"/>
      <c r="G57" s="297" t="s">
        <v>189</v>
      </c>
      <c r="H57" s="258">
        <f aca="true" t="shared" si="14" ref="H57:T57">SUM(H58:H59)</f>
        <v>0</v>
      </c>
      <c r="I57" s="259">
        <f t="shared" si="14"/>
        <v>0</v>
      </c>
      <c r="J57" s="259">
        <f t="shared" si="14"/>
        <v>0</v>
      </c>
      <c r="K57" s="259">
        <f t="shared" si="14"/>
        <v>0</v>
      </c>
      <c r="L57" s="259">
        <f t="shared" si="14"/>
        <v>0</v>
      </c>
      <c r="M57" s="259">
        <f t="shared" si="14"/>
        <v>0</v>
      </c>
      <c r="N57" s="259">
        <f t="shared" si="14"/>
        <v>0</v>
      </c>
      <c r="O57" s="259">
        <f t="shared" si="14"/>
        <v>0</v>
      </c>
      <c r="P57" s="259">
        <f t="shared" si="14"/>
        <v>0</v>
      </c>
      <c r="Q57" s="259">
        <f t="shared" si="14"/>
        <v>0</v>
      </c>
      <c r="R57" s="259">
        <f t="shared" si="14"/>
        <v>0</v>
      </c>
      <c r="S57" s="259">
        <f t="shared" si="14"/>
        <v>0</v>
      </c>
      <c r="T57" s="259">
        <f t="shared" si="14"/>
        <v>0</v>
      </c>
      <c r="U57" s="226">
        <f t="shared" si="9"/>
        <v>0</v>
      </c>
    </row>
    <row r="58" spans="1:21" ht="24">
      <c r="A58" s="150" t="str">
        <f t="shared" si="2"/>
        <v>719</v>
      </c>
      <c r="B58" s="150" t="s">
        <v>74</v>
      </c>
      <c r="C58" s="172" t="str">
        <f t="shared" si="3"/>
        <v>2E121</v>
      </c>
      <c r="D58" s="298"/>
      <c r="E58" s="299"/>
      <c r="F58" s="222" t="s">
        <v>190</v>
      </c>
      <c r="G58" s="300" t="s">
        <v>191</v>
      </c>
      <c r="H58" s="186">
        <f>LA_San!H58+LA_Cons!H58</f>
        <v>0</v>
      </c>
      <c r="I58" s="229">
        <f>LA_San!I58+LA_Cons!I58</f>
        <v>0</v>
      </c>
      <c r="J58" s="229">
        <f>LA_San!J58+LA_Cons!J58</f>
        <v>0</v>
      </c>
      <c r="K58" s="229">
        <f>LA_San!K58+LA_Cons!K58</f>
        <v>0</v>
      </c>
      <c r="L58" s="229">
        <f>LA_San!L58+LA_Cons!L58</f>
        <v>0</v>
      </c>
      <c r="M58" s="229">
        <f>LA_San!M58+LA_Cons!M58</f>
        <v>0</v>
      </c>
      <c r="N58" s="229">
        <f>LA_San!N58+LA_Cons!N58</f>
        <v>0</v>
      </c>
      <c r="O58" s="229">
        <f>LA_San!O58+LA_Cons!O58</f>
        <v>0</v>
      </c>
      <c r="P58" s="229">
        <f>LA_San!P58+LA_Cons!P58</f>
        <v>0</v>
      </c>
      <c r="Q58" s="229">
        <f>LA_San!Q58+LA_Cons!Q58</f>
        <v>0</v>
      </c>
      <c r="R58" s="229">
        <f>LA_San!R58+LA_Cons!R58</f>
        <v>0</v>
      </c>
      <c r="S58" s="229">
        <f>LA_San!S58+LA_Cons!S58</f>
        <v>0</v>
      </c>
      <c r="T58" s="229">
        <f>LA_San!T58+LA_Cons!T58</f>
        <v>0</v>
      </c>
      <c r="U58" s="226">
        <f t="shared" si="9"/>
        <v>0</v>
      </c>
    </row>
    <row r="59" spans="1:21" ht="24">
      <c r="A59" s="150" t="str">
        <f t="shared" si="2"/>
        <v>719</v>
      </c>
      <c r="B59" s="150" t="s">
        <v>74</v>
      </c>
      <c r="C59" s="172" t="str">
        <f t="shared" si="3"/>
        <v>2E122</v>
      </c>
      <c r="D59" s="298"/>
      <c r="E59" s="299"/>
      <c r="F59" s="222" t="s">
        <v>192</v>
      </c>
      <c r="G59" s="300" t="s">
        <v>193</v>
      </c>
      <c r="H59" s="186">
        <f>LA_San!H59+LA_Cons!H59</f>
        <v>0</v>
      </c>
      <c r="I59" s="229">
        <f>LA_San!I59+LA_Cons!I59</f>
        <v>0</v>
      </c>
      <c r="J59" s="229">
        <f>LA_San!J59+LA_Cons!J59</f>
        <v>0</v>
      </c>
      <c r="K59" s="229">
        <f>LA_San!K59+LA_Cons!K59</f>
        <v>0</v>
      </c>
      <c r="L59" s="229">
        <f>LA_San!L59+LA_Cons!L59</f>
        <v>0</v>
      </c>
      <c r="M59" s="229">
        <f>LA_San!M59+LA_Cons!M59</f>
        <v>0</v>
      </c>
      <c r="N59" s="229">
        <f>LA_San!N59+LA_Cons!N59</f>
        <v>0</v>
      </c>
      <c r="O59" s="229">
        <f>LA_San!O59+LA_Cons!O59</f>
        <v>0</v>
      </c>
      <c r="P59" s="229">
        <f>LA_San!P59+LA_Cons!P59</f>
        <v>0</v>
      </c>
      <c r="Q59" s="229">
        <f>LA_San!Q59+LA_Cons!Q59</f>
        <v>0</v>
      </c>
      <c r="R59" s="229">
        <f>LA_San!R59+LA_Cons!R59</f>
        <v>0</v>
      </c>
      <c r="S59" s="229">
        <f>LA_San!S59+LA_Cons!S59</f>
        <v>0</v>
      </c>
      <c r="T59" s="229">
        <f>LA_San!T59+LA_Cons!T59</f>
        <v>0</v>
      </c>
      <c r="U59" s="226">
        <f t="shared" si="9"/>
        <v>0</v>
      </c>
    </row>
    <row r="60" spans="1:21" ht="27.75" thickBot="1">
      <c r="A60" s="150" t="str">
        <f t="shared" si="2"/>
        <v>719</v>
      </c>
      <c r="B60" s="150" t="s">
        <v>74</v>
      </c>
      <c r="C60" s="172" t="str">
        <f t="shared" si="3"/>
        <v>2E130</v>
      </c>
      <c r="D60" s="222"/>
      <c r="E60" s="295" t="s">
        <v>194</v>
      </c>
      <c r="F60" s="296"/>
      <c r="G60" s="297" t="s">
        <v>195</v>
      </c>
      <c r="H60" s="301">
        <f>LA_San!H60+LA_Cons!H60</f>
        <v>9184173</v>
      </c>
      <c r="I60" s="302">
        <f>LA_San!I60+LA_Cons!I60</f>
        <v>101</v>
      </c>
      <c r="J60" s="302">
        <f>LA_San!J60+LA_Cons!J60</f>
        <v>2</v>
      </c>
      <c r="K60" s="302">
        <f>LA_San!K60+LA_Cons!K60</f>
        <v>1545</v>
      </c>
      <c r="L60" s="302">
        <f>LA_San!L60+LA_Cons!L60</f>
        <v>1028</v>
      </c>
      <c r="M60" s="302">
        <f>LA_San!M60+LA_Cons!M60</f>
        <v>44980</v>
      </c>
      <c r="N60" s="302">
        <f>LA_San!N60+LA_Cons!N60</f>
        <v>0</v>
      </c>
      <c r="O60" s="302">
        <f>LA_San!O60+LA_Cons!O60</f>
        <v>366</v>
      </c>
      <c r="P60" s="302">
        <f>LA_San!P60+LA_Cons!P60</f>
        <v>9860</v>
      </c>
      <c r="Q60" s="302">
        <f>LA_San!Q60+LA_Cons!Q60</f>
        <v>37</v>
      </c>
      <c r="R60" s="302">
        <f>LA_San!R60+LA_Cons!R60</f>
        <v>0</v>
      </c>
      <c r="S60" s="302">
        <f>LA_San!S60+LA_Cons!S60</f>
        <v>35998</v>
      </c>
      <c r="T60" s="302">
        <f>LA_San!T60+LA_Cons!T60</f>
        <v>0</v>
      </c>
      <c r="U60" s="303">
        <f t="shared" si="9"/>
        <v>9278090</v>
      </c>
    </row>
    <row r="61" spans="1:21" ht="14.25">
      <c r="A61" s="150" t="str">
        <f t="shared" si="2"/>
        <v>719</v>
      </c>
      <c r="B61" s="150" t="s">
        <v>74</v>
      </c>
      <c r="C61" s="172" t="str">
        <f t="shared" si="3"/>
        <v>2F100</v>
      </c>
      <c r="D61" s="289" t="s">
        <v>196</v>
      </c>
      <c r="E61" s="304"/>
      <c r="F61" s="291"/>
      <c r="G61" s="305" t="s">
        <v>197</v>
      </c>
      <c r="H61" s="219">
        <f>H62+H66</f>
        <v>33</v>
      </c>
      <c r="I61" s="220">
        <f aca="true" t="shared" si="15" ref="I61:T61">I62+I66</f>
        <v>727</v>
      </c>
      <c r="J61" s="220">
        <f t="shared" si="15"/>
        <v>425</v>
      </c>
      <c r="K61" s="220">
        <f t="shared" si="15"/>
        <v>10212</v>
      </c>
      <c r="L61" s="220">
        <f t="shared" si="15"/>
        <v>55363</v>
      </c>
      <c r="M61" s="220">
        <f t="shared" si="15"/>
        <v>19043</v>
      </c>
      <c r="N61" s="220">
        <f t="shared" si="15"/>
        <v>4345</v>
      </c>
      <c r="O61" s="220">
        <f t="shared" si="15"/>
        <v>589</v>
      </c>
      <c r="P61" s="220">
        <f t="shared" si="15"/>
        <v>385726</v>
      </c>
      <c r="Q61" s="220">
        <f t="shared" si="15"/>
        <v>2070</v>
      </c>
      <c r="R61" s="220">
        <f t="shared" si="15"/>
        <v>557</v>
      </c>
      <c r="S61" s="220">
        <f t="shared" si="15"/>
        <v>9159</v>
      </c>
      <c r="T61" s="220">
        <f t="shared" si="15"/>
        <v>0</v>
      </c>
      <c r="U61" s="179">
        <f t="shared" si="9"/>
        <v>488249</v>
      </c>
    </row>
    <row r="62" spans="1:21" ht="13.5">
      <c r="A62" s="150" t="str">
        <f t="shared" si="2"/>
        <v>719</v>
      </c>
      <c r="B62" s="150" t="s">
        <v>74</v>
      </c>
      <c r="C62" s="172" t="str">
        <f t="shared" si="3"/>
        <v>2F110</v>
      </c>
      <c r="D62" s="294"/>
      <c r="E62" s="306" t="s">
        <v>198</v>
      </c>
      <c r="F62" s="307"/>
      <c r="G62" s="185" t="s">
        <v>199</v>
      </c>
      <c r="H62" s="258">
        <f>SUM(H63:H65)</f>
        <v>33</v>
      </c>
      <c r="I62" s="259">
        <f aca="true" t="shared" si="16" ref="I62:T62">SUM(I63:I65)</f>
        <v>727</v>
      </c>
      <c r="J62" s="259">
        <f t="shared" si="16"/>
        <v>425</v>
      </c>
      <c r="K62" s="259">
        <f t="shared" si="16"/>
        <v>10212</v>
      </c>
      <c r="L62" s="259">
        <f t="shared" si="16"/>
        <v>55363</v>
      </c>
      <c r="M62" s="259">
        <f t="shared" si="16"/>
        <v>19043</v>
      </c>
      <c r="N62" s="259">
        <f t="shared" si="16"/>
        <v>4345</v>
      </c>
      <c r="O62" s="259">
        <f t="shared" si="16"/>
        <v>589</v>
      </c>
      <c r="P62" s="259">
        <f t="shared" si="16"/>
        <v>385726</v>
      </c>
      <c r="Q62" s="259">
        <f t="shared" si="16"/>
        <v>2070</v>
      </c>
      <c r="R62" s="259">
        <f t="shared" si="16"/>
        <v>557</v>
      </c>
      <c r="S62" s="259">
        <f t="shared" si="16"/>
        <v>9159</v>
      </c>
      <c r="T62" s="259">
        <f t="shared" si="16"/>
        <v>0</v>
      </c>
      <c r="U62" s="226">
        <f t="shared" si="9"/>
        <v>488249</v>
      </c>
    </row>
    <row r="63" spans="1:21" ht="24">
      <c r="A63" s="150" t="str">
        <f t="shared" si="2"/>
        <v>719</v>
      </c>
      <c r="B63" s="150" t="s">
        <v>74</v>
      </c>
      <c r="C63" s="172" t="str">
        <f t="shared" si="3"/>
        <v>2F111</v>
      </c>
      <c r="D63" s="294"/>
      <c r="E63" s="306"/>
      <c r="F63" s="222" t="s">
        <v>200</v>
      </c>
      <c r="G63" s="308" t="s">
        <v>201</v>
      </c>
      <c r="H63" s="186">
        <f>LA_San!H63+LA_Cons!H63</f>
        <v>0</v>
      </c>
      <c r="I63" s="229">
        <f>LA_San!I63+LA_Cons!I63</f>
        <v>0</v>
      </c>
      <c r="J63" s="229">
        <f>LA_San!J63+LA_Cons!J63</f>
        <v>0</v>
      </c>
      <c r="K63" s="229">
        <f>LA_San!K63+LA_Cons!K63</f>
        <v>0</v>
      </c>
      <c r="L63" s="229">
        <f>LA_San!L63+LA_Cons!L63</f>
        <v>0</v>
      </c>
      <c r="M63" s="229">
        <f>LA_San!M63+LA_Cons!M63</f>
        <v>0</v>
      </c>
      <c r="N63" s="229">
        <f>LA_San!N63+LA_Cons!N63</f>
        <v>0</v>
      </c>
      <c r="O63" s="229">
        <f>LA_San!O63+LA_Cons!O63</f>
        <v>0</v>
      </c>
      <c r="P63" s="229">
        <f>LA_San!P63+LA_Cons!P63</f>
        <v>0</v>
      </c>
      <c r="Q63" s="229">
        <f>LA_San!Q63+LA_Cons!Q63</f>
        <v>0</v>
      </c>
      <c r="R63" s="229">
        <f>LA_San!R63+LA_Cons!R63</f>
        <v>0</v>
      </c>
      <c r="S63" s="229">
        <f>LA_San!S63+LA_Cons!S63</f>
        <v>0</v>
      </c>
      <c r="T63" s="229">
        <f>LA_San!T63+LA_Cons!T63</f>
        <v>0</v>
      </c>
      <c r="U63" s="226">
        <f t="shared" si="9"/>
        <v>0</v>
      </c>
    </row>
    <row r="64" spans="1:21" ht="24.75" customHeight="1">
      <c r="A64" s="150" t="str">
        <f t="shared" si="2"/>
        <v>719</v>
      </c>
      <c r="B64" s="150" t="s">
        <v>74</v>
      </c>
      <c r="C64" s="172" t="str">
        <f t="shared" si="3"/>
        <v>2F112</v>
      </c>
      <c r="D64" s="309"/>
      <c r="E64" s="306"/>
      <c r="F64" s="222" t="s">
        <v>202</v>
      </c>
      <c r="G64" s="308" t="s">
        <v>203</v>
      </c>
      <c r="H64" s="186">
        <f>LA_San!H64+LA_Cons!H64</f>
        <v>0</v>
      </c>
      <c r="I64" s="229">
        <f>LA_San!I64+LA_Cons!I64</f>
        <v>0</v>
      </c>
      <c r="J64" s="229">
        <f>LA_San!J64+LA_Cons!J64</f>
        <v>0</v>
      </c>
      <c r="K64" s="229">
        <f>LA_San!K64+LA_Cons!K64</f>
        <v>0</v>
      </c>
      <c r="L64" s="229">
        <f>LA_San!L64+LA_Cons!L64</f>
        <v>0</v>
      </c>
      <c r="M64" s="229">
        <f>LA_San!M64+LA_Cons!M64</f>
        <v>0</v>
      </c>
      <c r="N64" s="229">
        <f>LA_San!N64+LA_Cons!N64</f>
        <v>0</v>
      </c>
      <c r="O64" s="229">
        <f>LA_San!O64+LA_Cons!O64</f>
        <v>0</v>
      </c>
      <c r="P64" s="229">
        <f>LA_San!P64+LA_Cons!P64</f>
        <v>0</v>
      </c>
      <c r="Q64" s="229">
        <f>LA_San!Q64+LA_Cons!Q64</f>
        <v>0</v>
      </c>
      <c r="R64" s="229">
        <f>LA_San!R64+LA_Cons!R64</f>
        <v>0</v>
      </c>
      <c r="S64" s="229">
        <f>LA_San!S64+LA_Cons!S64</f>
        <v>0</v>
      </c>
      <c r="T64" s="229">
        <f>LA_San!T64+LA_Cons!T64</f>
        <v>0</v>
      </c>
      <c r="U64" s="226">
        <f t="shared" si="9"/>
        <v>0</v>
      </c>
    </row>
    <row r="65" spans="1:21" ht="13.5">
      <c r="A65" s="150" t="str">
        <f t="shared" si="2"/>
        <v>719</v>
      </c>
      <c r="B65" s="150" t="s">
        <v>74</v>
      </c>
      <c r="C65" s="172" t="str">
        <f t="shared" si="3"/>
        <v>2F113</v>
      </c>
      <c r="D65" s="309"/>
      <c r="E65" s="306"/>
      <c r="F65" s="222" t="s">
        <v>204</v>
      </c>
      <c r="G65" s="308" t="s">
        <v>205</v>
      </c>
      <c r="H65" s="186">
        <f>LA_San!H65+LA_Cons!H65</f>
        <v>33</v>
      </c>
      <c r="I65" s="229">
        <f>LA_San!I65+LA_Cons!I65</f>
        <v>727</v>
      </c>
      <c r="J65" s="229">
        <f>LA_San!J65+LA_Cons!J65</f>
        <v>425</v>
      </c>
      <c r="K65" s="229">
        <f>LA_San!K65+LA_Cons!K65</f>
        <v>10212</v>
      </c>
      <c r="L65" s="229">
        <f>LA_San!L65+LA_Cons!L65</f>
        <v>55363</v>
      </c>
      <c r="M65" s="229">
        <f>LA_San!M65+LA_Cons!M65</f>
        <v>19043</v>
      </c>
      <c r="N65" s="229">
        <f>LA_San!N65+LA_Cons!N65</f>
        <v>4345</v>
      </c>
      <c r="O65" s="229">
        <f>LA_San!O65+LA_Cons!O65</f>
        <v>589</v>
      </c>
      <c r="P65" s="229">
        <f>LA_San!P65+LA_Cons!P65</f>
        <v>385726</v>
      </c>
      <c r="Q65" s="229">
        <f>LA_San!Q65+LA_Cons!Q65</f>
        <v>2070</v>
      </c>
      <c r="R65" s="229">
        <f>LA_San!R65+LA_Cons!R65</f>
        <v>557</v>
      </c>
      <c r="S65" s="229">
        <f>LA_San!S65+LA_Cons!S65</f>
        <v>9159</v>
      </c>
      <c r="T65" s="229">
        <f>LA_San!T65+LA_Cons!T65</f>
        <v>0</v>
      </c>
      <c r="U65" s="226">
        <f t="shared" si="9"/>
        <v>488249</v>
      </c>
    </row>
    <row r="66" spans="1:21" ht="14.25" thickBot="1">
      <c r="A66" s="150" t="str">
        <f t="shared" si="2"/>
        <v>719</v>
      </c>
      <c r="B66" s="150" t="s">
        <v>74</v>
      </c>
      <c r="C66" s="172" t="str">
        <f t="shared" si="3"/>
        <v>2F120</v>
      </c>
      <c r="D66" s="309"/>
      <c r="E66" s="613" t="s">
        <v>206</v>
      </c>
      <c r="F66" s="520"/>
      <c r="G66" s="417" t="s">
        <v>207</v>
      </c>
      <c r="H66" s="194">
        <f>LA_San!H66+LA_Cons!H66</f>
        <v>0</v>
      </c>
      <c r="I66" s="273">
        <f>LA_San!I66+LA_Cons!I66</f>
        <v>0</v>
      </c>
      <c r="J66" s="273">
        <f>LA_San!J66+LA_Cons!J66</f>
        <v>0</v>
      </c>
      <c r="K66" s="273">
        <f>LA_San!K66+LA_Cons!K66</f>
        <v>0</v>
      </c>
      <c r="L66" s="273">
        <f>LA_San!L66+LA_Cons!L66</f>
        <v>0</v>
      </c>
      <c r="M66" s="273">
        <f>LA_San!M66+LA_Cons!M66</f>
        <v>0</v>
      </c>
      <c r="N66" s="273">
        <f>LA_San!N66+LA_Cons!N66</f>
        <v>0</v>
      </c>
      <c r="O66" s="273">
        <f>LA_San!O66+LA_Cons!O66</f>
        <v>0</v>
      </c>
      <c r="P66" s="273">
        <f>LA_San!P66+LA_Cons!P66</f>
        <v>0</v>
      </c>
      <c r="Q66" s="273">
        <f>LA_San!Q66+LA_Cons!Q66</f>
        <v>0</v>
      </c>
      <c r="R66" s="273">
        <f>LA_San!R66+LA_Cons!R66</f>
        <v>0</v>
      </c>
      <c r="S66" s="273">
        <f>LA_San!S66+LA_Cons!S66</f>
        <v>0</v>
      </c>
      <c r="T66" s="273">
        <f>LA_San!T66+LA_Cons!T66</f>
        <v>0</v>
      </c>
      <c r="U66" s="241">
        <f t="shared" si="9"/>
        <v>0</v>
      </c>
    </row>
    <row r="67" spans="1:21" ht="14.25">
      <c r="A67" s="150" t="str">
        <f t="shared" si="2"/>
        <v>719</v>
      </c>
      <c r="B67" s="150" t="s">
        <v>74</v>
      </c>
      <c r="C67" s="172" t="str">
        <f t="shared" si="3"/>
        <v>2G100</v>
      </c>
      <c r="D67" s="233" t="s">
        <v>208</v>
      </c>
      <c r="E67" s="290"/>
      <c r="F67" s="307"/>
      <c r="G67" s="310" t="s">
        <v>209</v>
      </c>
      <c r="H67" s="311">
        <f aca="true" t="shared" si="17" ref="H67:T67">H68+H74+H80</f>
        <v>4494222</v>
      </c>
      <c r="I67" s="312">
        <f t="shared" si="17"/>
        <v>171594</v>
      </c>
      <c r="J67" s="312">
        <f t="shared" si="17"/>
        <v>1745998</v>
      </c>
      <c r="K67" s="312">
        <f t="shared" si="17"/>
        <v>3717834</v>
      </c>
      <c r="L67" s="312">
        <f t="shared" si="17"/>
        <v>3932420</v>
      </c>
      <c r="M67" s="312">
        <f t="shared" si="17"/>
        <v>18193958</v>
      </c>
      <c r="N67" s="312">
        <f t="shared" si="17"/>
        <v>172842</v>
      </c>
      <c r="O67" s="312">
        <f t="shared" si="17"/>
        <v>137186</v>
      </c>
      <c r="P67" s="312">
        <f t="shared" si="17"/>
        <v>2522433</v>
      </c>
      <c r="Q67" s="312">
        <f t="shared" si="17"/>
        <v>1294552</v>
      </c>
      <c r="R67" s="312">
        <f t="shared" si="17"/>
        <v>21897</v>
      </c>
      <c r="S67" s="312">
        <f t="shared" si="17"/>
        <v>513947</v>
      </c>
      <c r="T67" s="312">
        <f t="shared" si="17"/>
        <v>0</v>
      </c>
      <c r="U67" s="244">
        <f aca="true" t="shared" si="18" ref="U67:U98">SUM(H67:T67)</f>
        <v>36918883</v>
      </c>
    </row>
    <row r="68" spans="1:21" ht="27">
      <c r="A68" s="150" t="str">
        <f t="shared" si="2"/>
        <v>719</v>
      </c>
      <c r="B68" s="150" t="s">
        <v>74</v>
      </c>
      <c r="C68" s="172" t="str">
        <f t="shared" si="3"/>
        <v>2G110</v>
      </c>
      <c r="D68" s="313"/>
      <c r="E68" s="295" t="s">
        <v>210</v>
      </c>
      <c r="F68" s="296"/>
      <c r="G68" s="297" t="s">
        <v>211</v>
      </c>
      <c r="H68" s="258">
        <f aca="true" t="shared" si="19" ref="H68:T68">SUM(H69:H73)</f>
        <v>4468097</v>
      </c>
      <c r="I68" s="259">
        <f t="shared" si="19"/>
        <v>160356</v>
      </c>
      <c r="J68" s="259">
        <f t="shared" si="19"/>
        <v>631697</v>
      </c>
      <c r="K68" s="259">
        <f t="shared" si="19"/>
        <v>3630493</v>
      </c>
      <c r="L68" s="259">
        <f t="shared" si="19"/>
        <v>3463048</v>
      </c>
      <c r="M68" s="259">
        <f t="shared" si="19"/>
        <v>17956650</v>
      </c>
      <c r="N68" s="259">
        <f t="shared" si="19"/>
        <v>157171</v>
      </c>
      <c r="O68" s="259">
        <f t="shared" si="19"/>
        <v>131391</v>
      </c>
      <c r="P68" s="259">
        <f t="shared" si="19"/>
        <v>2194763</v>
      </c>
      <c r="Q68" s="259">
        <f t="shared" si="19"/>
        <v>1237123</v>
      </c>
      <c r="R68" s="259">
        <f t="shared" si="19"/>
        <v>19910</v>
      </c>
      <c r="S68" s="259">
        <f t="shared" si="19"/>
        <v>414265</v>
      </c>
      <c r="T68" s="259">
        <f t="shared" si="19"/>
        <v>0</v>
      </c>
      <c r="U68" s="226">
        <f t="shared" si="18"/>
        <v>34464964</v>
      </c>
    </row>
    <row r="69" spans="1:21" ht="24">
      <c r="A69" s="150" t="str">
        <f t="shared" si="2"/>
        <v>719</v>
      </c>
      <c r="B69" s="150" t="s">
        <v>74</v>
      </c>
      <c r="C69" s="172" t="str">
        <f t="shared" si="3"/>
        <v>2G111</v>
      </c>
      <c r="D69" s="222"/>
      <c r="E69" s="314"/>
      <c r="F69" s="222" t="s">
        <v>212</v>
      </c>
      <c r="G69" s="308" t="s">
        <v>213</v>
      </c>
      <c r="H69" s="186">
        <f>LA_San!H69+LA_Cons!H69</f>
        <v>2809260</v>
      </c>
      <c r="I69" s="229">
        <f>LA_San!I69+LA_Cons!I69</f>
        <v>34123</v>
      </c>
      <c r="J69" s="229">
        <f>LA_San!J69+LA_Cons!J69</f>
        <v>15905</v>
      </c>
      <c r="K69" s="229">
        <f>LA_San!K69+LA_Cons!K69</f>
        <v>710097</v>
      </c>
      <c r="L69" s="229">
        <f>LA_San!L69+LA_Cons!L69</f>
        <v>831377</v>
      </c>
      <c r="M69" s="229">
        <f>LA_San!M69+LA_Cons!M69</f>
        <v>3147687</v>
      </c>
      <c r="N69" s="229">
        <f>LA_San!N69+LA_Cons!N69</f>
        <v>53186</v>
      </c>
      <c r="O69" s="229">
        <f>LA_San!O69+LA_Cons!O69</f>
        <v>16764</v>
      </c>
      <c r="P69" s="229">
        <f>LA_San!P69+LA_Cons!P69</f>
        <v>702965</v>
      </c>
      <c r="Q69" s="229">
        <f>LA_San!Q69+LA_Cons!Q69</f>
        <v>326502</v>
      </c>
      <c r="R69" s="229">
        <f>LA_San!R69+LA_Cons!R69</f>
        <v>6747</v>
      </c>
      <c r="S69" s="229">
        <f>LA_San!S69+LA_Cons!S69</f>
        <v>125905</v>
      </c>
      <c r="T69" s="229">
        <f>LA_San!T69+LA_Cons!T69</f>
        <v>0</v>
      </c>
      <c r="U69" s="226">
        <f t="shared" si="18"/>
        <v>8780518</v>
      </c>
    </row>
    <row r="70" spans="1:21" ht="24">
      <c r="A70" s="150" t="str">
        <f t="shared" si="2"/>
        <v>719</v>
      </c>
      <c r="B70" s="150" t="s">
        <v>74</v>
      </c>
      <c r="C70" s="172" t="str">
        <f t="shared" si="3"/>
        <v>2G112</v>
      </c>
      <c r="D70" s="222"/>
      <c r="E70" s="314"/>
      <c r="F70" s="222" t="s">
        <v>214</v>
      </c>
      <c r="G70" s="308" t="s">
        <v>215</v>
      </c>
      <c r="H70" s="186">
        <f>LA_San!H70+LA_Cons!H70</f>
        <v>60</v>
      </c>
      <c r="I70" s="229">
        <f>LA_San!I70+LA_Cons!I70</f>
        <v>2058</v>
      </c>
      <c r="J70" s="229">
        <f>LA_San!J70+LA_Cons!J70</f>
        <v>85293</v>
      </c>
      <c r="K70" s="229">
        <f>LA_San!K70+LA_Cons!K70</f>
        <v>38575</v>
      </c>
      <c r="L70" s="229">
        <f>LA_San!L70+LA_Cons!L70</f>
        <v>134657</v>
      </c>
      <c r="M70" s="229">
        <f>LA_San!M70+LA_Cons!M70</f>
        <v>5572421</v>
      </c>
      <c r="N70" s="229">
        <f>LA_San!N70+LA_Cons!N70</f>
        <v>12708</v>
      </c>
      <c r="O70" s="229">
        <f>LA_San!O70+LA_Cons!O70</f>
        <v>4094</v>
      </c>
      <c r="P70" s="229">
        <f>LA_San!P70+LA_Cons!P70</f>
        <v>151602</v>
      </c>
      <c r="Q70" s="229">
        <f>LA_San!Q70+LA_Cons!Q70</f>
        <v>5880</v>
      </c>
      <c r="R70" s="229">
        <f>LA_San!R70+LA_Cons!R70</f>
        <v>1583</v>
      </c>
      <c r="S70" s="229">
        <f>LA_San!S70+LA_Cons!S70</f>
        <v>29776</v>
      </c>
      <c r="T70" s="229">
        <f>LA_San!T70+LA_Cons!T70</f>
        <v>0</v>
      </c>
      <c r="U70" s="226">
        <f t="shared" si="18"/>
        <v>6038707</v>
      </c>
    </row>
    <row r="71" spans="1:21" ht="24">
      <c r="A71" s="150" t="str">
        <f t="shared" si="2"/>
        <v>719</v>
      </c>
      <c r="B71" s="150" t="s">
        <v>74</v>
      </c>
      <c r="C71" s="172" t="str">
        <f t="shared" si="3"/>
        <v>2G113</v>
      </c>
      <c r="D71" s="222"/>
      <c r="E71" s="314"/>
      <c r="F71" s="222" t="s">
        <v>216</v>
      </c>
      <c r="G71" s="308" t="s">
        <v>217</v>
      </c>
      <c r="H71" s="186">
        <f>LA_San!H71+LA_Cons!H71</f>
        <v>1658777</v>
      </c>
      <c r="I71" s="229">
        <f>LA_San!I71+LA_Cons!I71</f>
        <v>124175</v>
      </c>
      <c r="J71" s="229">
        <f>LA_San!J71+LA_Cons!J71</f>
        <v>530499</v>
      </c>
      <c r="K71" s="229">
        <f>LA_San!K71+LA_Cons!K71</f>
        <v>2881821</v>
      </c>
      <c r="L71" s="229">
        <f>LA_San!L71+LA_Cons!L71</f>
        <v>2497014</v>
      </c>
      <c r="M71" s="229">
        <f>LA_San!M71+LA_Cons!M71</f>
        <v>9236542</v>
      </c>
      <c r="N71" s="229">
        <f>LA_San!N71+LA_Cons!N71</f>
        <v>91277</v>
      </c>
      <c r="O71" s="229">
        <f>LA_San!O71+LA_Cons!O71</f>
        <v>110533</v>
      </c>
      <c r="P71" s="229">
        <f>LA_San!P71+LA_Cons!P71</f>
        <v>1340196</v>
      </c>
      <c r="Q71" s="229">
        <f>LA_San!Q71+LA_Cons!Q71</f>
        <v>904741</v>
      </c>
      <c r="R71" s="229">
        <f>LA_San!R71+LA_Cons!R71</f>
        <v>11580</v>
      </c>
      <c r="S71" s="229">
        <f>LA_San!S71+LA_Cons!S71</f>
        <v>258584</v>
      </c>
      <c r="T71" s="229">
        <f>LA_San!T71+LA_Cons!T71</f>
        <v>0</v>
      </c>
      <c r="U71" s="226">
        <f t="shared" si="18"/>
        <v>19645739</v>
      </c>
    </row>
    <row r="72" spans="1:21" ht="24">
      <c r="A72" s="150" t="str">
        <f t="shared" si="2"/>
        <v>719</v>
      </c>
      <c r="B72" s="150" t="s">
        <v>74</v>
      </c>
      <c r="C72" s="172" t="str">
        <f t="shared" si="3"/>
        <v>2G114</v>
      </c>
      <c r="D72" s="222"/>
      <c r="E72" s="314"/>
      <c r="F72" s="222" t="s">
        <v>218</v>
      </c>
      <c r="G72" s="308" t="s">
        <v>219</v>
      </c>
      <c r="H72" s="186">
        <f>LA_San!H72+LA_Cons!H72</f>
        <v>0</v>
      </c>
      <c r="I72" s="229">
        <f>LA_San!I72+LA_Cons!I72</f>
        <v>0</v>
      </c>
      <c r="J72" s="229">
        <f>LA_San!J72+LA_Cons!J72</f>
        <v>0</v>
      </c>
      <c r="K72" s="229">
        <f>LA_San!K72+LA_Cons!K72</f>
        <v>0</v>
      </c>
      <c r="L72" s="229">
        <f>LA_San!L72+LA_Cons!L72</f>
        <v>0</v>
      </c>
      <c r="M72" s="229">
        <f>LA_San!M72+LA_Cons!M72</f>
        <v>0</v>
      </c>
      <c r="N72" s="229">
        <f>LA_San!N72+LA_Cons!N72</f>
        <v>0</v>
      </c>
      <c r="O72" s="229">
        <f>LA_San!O72+LA_Cons!O72</f>
        <v>0</v>
      </c>
      <c r="P72" s="229">
        <f>LA_San!P72+LA_Cons!P72</f>
        <v>0</v>
      </c>
      <c r="Q72" s="229">
        <f>LA_San!Q72+LA_Cons!Q72</f>
        <v>0</v>
      </c>
      <c r="R72" s="229">
        <f>LA_San!R72+LA_Cons!R72</f>
        <v>0</v>
      </c>
      <c r="S72" s="229">
        <f>LA_San!S72+LA_Cons!S72</f>
        <v>0</v>
      </c>
      <c r="T72" s="229">
        <f>LA_San!T72+LA_Cons!T72</f>
        <v>0</v>
      </c>
      <c r="U72" s="226">
        <f t="shared" si="18"/>
        <v>0</v>
      </c>
    </row>
    <row r="73" spans="1:21" ht="24">
      <c r="A73" s="150" t="str">
        <f t="shared" si="2"/>
        <v>719</v>
      </c>
      <c r="B73" s="150" t="s">
        <v>74</v>
      </c>
      <c r="C73" s="172" t="str">
        <f t="shared" si="3"/>
        <v>2G115</v>
      </c>
      <c r="D73" s="222"/>
      <c r="E73" s="314"/>
      <c r="F73" s="222" t="s">
        <v>220</v>
      </c>
      <c r="G73" s="308" t="s">
        <v>221</v>
      </c>
      <c r="H73" s="186">
        <f>LA_San!H73+LA_Cons!H73</f>
        <v>0</v>
      </c>
      <c r="I73" s="229">
        <f>LA_San!I73+LA_Cons!I73</f>
        <v>0</v>
      </c>
      <c r="J73" s="229">
        <f>LA_San!J73+LA_Cons!J73</f>
        <v>0</v>
      </c>
      <c r="K73" s="229">
        <f>LA_San!K73+LA_Cons!K73</f>
        <v>0</v>
      </c>
      <c r="L73" s="229">
        <f>LA_San!L73+LA_Cons!L73</f>
        <v>0</v>
      </c>
      <c r="M73" s="229">
        <f>LA_San!M73+LA_Cons!M73</f>
        <v>0</v>
      </c>
      <c r="N73" s="229">
        <f>LA_San!N73+LA_Cons!N73</f>
        <v>0</v>
      </c>
      <c r="O73" s="229">
        <f>LA_San!O73+LA_Cons!O73</f>
        <v>0</v>
      </c>
      <c r="P73" s="229">
        <f>LA_San!P73+LA_Cons!P73</f>
        <v>0</v>
      </c>
      <c r="Q73" s="229">
        <f>LA_San!Q73+LA_Cons!Q73</f>
        <v>0</v>
      </c>
      <c r="R73" s="229">
        <f>LA_San!R73+LA_Cons!R73</f>
        <v>0</v>
      </c>
      <c r="S73" s="229">
        <f>LA_San!S73+LA_Cons!S73</f>
        <v>0</v>
      </c>
      <c r="T73" s="229">
        <f>LA_San!T73+LA_Cons!T73</f>
        <v>0</v>
      </c>
      <c r="U73" s="226">
        <f t="shared" si="18"/>
        <v>0</v>
      </c>
    </row>
    <row r="74" spans="1:21" ht="27">
      <c r="A74" s="150" t="str">
        <f t="shared" si="2"/>
        <v>719</v>
      </c>
      <c r="B74" s="150" t="s">
        <v>74</v>
      </c>
      <c r="C74" s="172" t="str">
        <f t="shared" si="3"/>
        <v>2G120</v>
      </c>
      <c r="D74" s="313"/>
      <c r="E74" s="295" t="s">
        <v>222</v>
      </c>
      <c r="F74" s="296"/>
      <c r="G74" s="297" t="s">
        <v>223</v>
      </c>
      <c r="H74" s="258">
        <f aca="true" t="shared" si="20" ref="H74:T74">SUM(H75:H79)</f>
        <v>26125</v>
      </c>
      <c r="I74" s="259">
        <f t="shared" si="20"/>
        <v>11238</v>
      </c>
      <c r="J74" s="259">
        <f t="shared" si="20"/>
        <v>1114301</v>
      </c>
      <c r="K74" s="259">
        <f t="shared" si="20"/>
        <v>87341</v>
      </c>
      <c r="L74" s="259">
        <f t="shared" si="20"/>
        <v>469372</v>
      </c>
      <c r="M74" s="259">
        <f t="shared" si="20"/>
        <v>237308</v>
      </c>
      <c r="N74" s="259">
        <f t="shared" si="20"/>
        <v>15671</v>
      </c>
      <c r="O74" s="259">
        <f t="shared" si="20"/>
        <v>5795</v>
      </c>
      <c r="P74" s="259">
        <f t="shared" si="20"/>
        <v>327670</v>
      </c>
      <c r="Q74" s="259">
        <f t="shared" si="20"/>
        <v>57429</v>
      </c>
      <c r="R74" s="259">
        <f t="shared" si="20"/>
        <v>1987</v>
      </c>
      <c r="S74" s="259">
        <f t="shared" si="20"/>
        <v>99682</v>
      </c>
      <c r="T74" s="259">
        <f t="shared" si="20"/>
        <v>0</v>
      </c>
      <c r="U74" s="226">
        <f t="shared" si="18"/>
        <v>2453919</v>
      </c>
    </row>
    <row r="75" spans="1:21" ht="24">
      <c r="A75" s="150" t="str">
        <f t="shared" si="2"/>
        <v>719</v>
      </c>
      <c r="B75" s="150" t="s">
        <v>74</v>
      </c>
      <c r="C75" s="172" t="str">
        <f t="shared" si="3"/>
        <v>2G121</v>
      </c>
      <c r="D75" s="222"/>
      <c r="E75" s="314"/>
      <c r="F75" s="222" t="s">
        <v>224</v>
      </c>
      <c r="G75" s="308" t="s">
        <v>225</v>
      </c>
      <c r="H75" s="186">
        <f>LA_San!H75+LA_Cons!H75</f>
        <v>0</v>
      </c>
      <c r="I75" s="229">
        <f>LA_San!I75+LA_Cons!I75</f>
        <v>0</v>
      </c>
      <c r="J75" s="229">
        <f>LA_San!J75+LA_Cons!J75</f>
        <v>0</v>
      </c>
      <c r="K75" s="229">
        <f>LA_San!K75+LA_Cons!K75</f>
        <v>0</v>
      </c>
      <c r="L75" s="229">
        <f>LA_San!L75+LA_Cons!L75</f>
        <v>0</v>
      </c>
      <c r="M75" s="229">
        <f>LA_San!M75+LA_Cons!M75</f>
        <v>142</v>
      </c>
      <c r="N75" s="229">
        <f>LA_San!N75+LA_Cons!N75</f>
        <v>0</v>
      </c>
      <c r="O75" s="229">
        <f>LA_San!O75+LA_Cons!O75</f>
        <v>0</v>
      </c>
      <c r="P75" s="229">
        <f>LA_San!P75+LA_Cons!P75</f>
        <v>0</v>
      </c>
      <c r="Q75" s="229">
        <f>LA_San!Q75+LA_Cons!Q75</f>
        <v>0</v>
      </c>
      <c r="R75" s="229">
        <f>LA_San!R75+LA_Cons!R75</f>
        <v>0</v>
      </c>
      <c r="S75" s="229">
        <f>LA_San!S75+LA_Cons!S75</f>
        <v>0</v>
      </c>
      <c r="T75" s="229">
        <f>LA_San!T75+LA_Cons!T75</f>
        <v>0</v>
      </c>
      <c r="U75" s="226">
        <f t="shared" si="18"/>
        <v>142</v>
      </c>
    </row>
    <row r="76" spans="1:21" ht="24">
      <c r="A76" s="150" t="str">
        <f t="shared" si="2"/>
        <v>719</v>
      </c>
      <c r="B76" s="150" t="s">
        <v>74</v>
      </c>
      <c r="C76" s="172" t="str">
        <f t="shared" si="3"/>
        <v>2G122</v>
      </c>
      <c r="D76" s="222"/>
      <c r="E76" s="314"/>
      <c r="F76" s="222" t="s">
        <v>226</v>
      </c>
      <c r="G76" s="308" t="s">
        <v>227</v>
      </c>
      <c r="H76" s="186">
        <f>LA_San!H76+LA_Cons!H76</f>
        <v>0</v>
      </c>
      <c r="I76" s="229">
        <f>LA_San!I76+LA_Cons!I76</f>
        <v>0</v>
      </c>
      <c r="J76" s="229">
        <f>LA_San!J76+LA_Cons!J76</f>
        <v>0</v>
      </c>
      <c r="K76" s="229">
        <f>LA_San!K76+LA_Cons!K76</f>
        <v>0</v>
      </c>
      <c r="L76" s="229">
        <f>LA_San!L76+LA_Cons!L76</f>
        <v>0</v>
      </c>
      <c r="M76" s="229">
        <f>LA_San!M76+LA_Cons!M76</f>
        <v>0</v>
      </c>
      <c r="N76" s="229">
        <f>LA_San!N76+LA_Cons!N76</f>
        <v>0</v>
      </c>
      <c r="O76" s="229">
        <f>LA_San!O76+LA_Cons!O76</f>
        <v>0</v>
      </c>
      <c r="P76" s="229">
        <f>LA_San!P76+LA_Cons!P76</f>
        <v>0</v>
      </c>
      <c r="Q76" s="229">
        <f>LA_San!Q76+LA_Cons!Q76</f>
        <v>0</v>
      </c>
      <c r="R76" s="229">
        <f>LA_San!R76+LA_Cons!R76</f>
        <v>0</v>
      </c>
      <c r="S76" s="229">
        <f>LA_San!S76+LA_Cons!S76</f>
        <v>0</v>
      </c>
      <c r="T76" s="229">
        <f>LA_San!T76+LA_Cons!T76</f>
        <v>0</v>
      </c>
      <c r="U76" s="226">
        <f t="shared" si="18"/>
        <v>0</v>
      </c>
    </row>
    <row r="77" spans="1:21" ht="24">
      <c r="A77" s="150" t="str">
        <f t="shared" si="2"/>
        <v>719</v>
      </c>
      <c r="B77" s="150" t="s">
        <v>74</v>
      </c>
      <c r="C77" s="172" t="str">
        <f t="shared" si="3"/>
        <v>2G123</v>
      </c>
      <c r="D77" s="222"/>
      <c r="E77" s="314"/>
      <c r="F77" s="222" t="s">
        <v>228</v>
      </c>
      <c r="G77" s="308" t="s">
        <v>229</v>
      </c>
      <c r="H77" s="186">
        <f>LA_San!H77+LA_Cons!H77</f>
        <v>26125</v>
      </c>
      <c r="I77" s="229">
        <f>LA_San!I77+LA_Cons!I77</f>
        <v>11238</v>
      </c>
      <c r="J77" s="229">
        <f>LA_San!J77+LA_Cons!J77</f>
        <v>1114301</v>
      </c>
      <c r="K77" s="229">
        <f>LA_San!K77+LA_Cons!K77</f>
        <v>87341</v>
      </c>
      <c r="L77" s="229">
        <f>LA_San!L77+LA_Cons!L77</f>
        <v>469372</v>
      </c>
      <c r="M77" s="229">
        <f>LA_San!M77+LA_Cons!M77</f>
        <v>237166</v>
      </c>
      <c r="N77" s="229">
        <f>LA_San!N77+LA_Cons!N77</f>
        <v>15671</v>
      </c>
      <c r="O77" s="229">
        <f>LA_San!O77+LA_Cons!O77</f>
        <v>5795</v>
      </c>
      <c r="P77" s="229">
        <f>LA_San!P77+LA_Cons!P77</f>
        <v>327670</v>
      </c>
      <c r="Q77" s="229">
        <f>LA_San!Q77+LA_Cons!Q77</f>
        <v>57429</v>
      </c>
      <c r="R77" s="229">
        <f>LA_San!R77+LA_Cons!R77</f>
        <v>1987</v>
      </c>
      <c r="S77" s="229">
        <f>LA_San!S77+LA_Cons!S77</f>
        <v>99682</v>
      </c>
      <c r="T77" s="229">
        <f>LA_San!T77+LA_Cons!T77</f>
        <v>0</v>
      </c>
      <c r="U77" s="226">
        <f t="shared" si="18"/>
        <v>2453777</v>
      </c>
    </row>
    <row r="78" spans="1:21" ht="24">
      <c r="A78" s="150" t="str">
        <f t="shared" si="2"/>
        <v>719</v>
      </c>
      <c r="B78" s="150" t="s">
        <v>74</v>
      </c>
      <c r="C78" s="172" t="str">
        <f t="shared" si="3"/>
        <v>2G124</v>
      </c>
      <c r="D78" s="222"/>
      <c r="E78" s="314"/>
      <c r="F78" s="222" t="s">
        <v>230</v>
      </c>
      <c r="G78" s="308" t="s">
        <v>231</v>
      </c>
      <c r="H78" s="186">
        <f>LA_San!H78+LA_Cons!H78</f>
        <v>0</v>
      </c>
      <c r="I78" s="229">
        <f>LA_San!I78+LA_Cons!I78</f>
        <v>0</v>
      </c>
      <c r="J78" s="229">
        <f>LA_San!J78+LA_Cons!J78</f>
        <v>0</v>
      </c>
      <c r="K78" s="229">
        <f>LA_San!K78+LA_Cons!K78</f>
        <v>0</v>
      </c>
      <c r="L78" s="229">
        <f>LA_San!L78+LA_Cons!L78</f>
        <v>0</v>
      </c>
      <c r="M78" s="229">
        <f>LA_San!M78+LA_Cons!M78</f>
        <v>0</v>
      </c>
      <c r="N78" s="229">
        <f>LA_San!N78+LA_Cons!N78</f>
        <v>0</v>
      </c>
      <c r="O78" s="229">
        <f>LA_San!O78+LA_Cons!O78</f>
        <v>0</v>
      </c>
      <c r="P78" s="229">
        <f>LA_San!P78+LA_Cons!P78</f>
        <v>0</v>
      </c>
      <c r="Q78" s="229">
        <f>LA_San!Q78+LA_Cons!Q78</f>
        <v>0</v>
      </c>
      <c r="R78" s="229">
        <f>LA_San!R78+LA_Cons!R78</f>
        <v>0</v>
      </c>
      <c r="S78" s="229">
        <f>LA_San!S78+LA_Cons!S78</f>
        <v>0</v>
      </c>
      <c r="T78" s="229">
        <f>LA_San!T78+LA_Cons!T78</f>
        <v>0</v>
      </c>
      <c r="U78" s="226">
        <f t="shared" si="18"/>
        <v>0</v>
      </c>
    </row>
    <row r="79" spans="1:21" ht="39" customHeight="1">
      <c r="A79" s="150" t="str">
        <f t="shared" si="2"/>
        <v>719</v>
      </c>
      <c r="B79" s="150" t="s">
        <v>74</v>
      </c>
      <c r="C79" s="172" t="str">
        <f t="shared" si="3"/>
        <v>2G125</v>
      </c>
      <c r="D79" s="222"/>
      <c r="E79" s="314"/>
      <c r="F79" s="222" t="s">
        <v>232</v>
      </c>
      <c r="G79" s="308" t="s">
        <v>233</v>
      </c>
      <c r="H79" s="186">
        <f>LA_San!H79+LA_Cons!H79</f>
        <v>0</v>
      </c>
      <c r="I79" s="229">
        <f>LA_San!I79+LA_Cons!I79</f>
        <v>0</v>
      </c>
      <c r="J79" s="229">
        <f>LA_San!J79+LA_Cons!J79</f>
        <v>0</v>
      </c>
      <c r="K79" s="229">
        <f>LA_San!K79+LA_Cons!K79</f>
        <v>0</v>
      </c>
      <c r="L79" s="229">
        <f>LA_San!L79+LA_Cons!L79</f>
        <v>0</v>
      </c>
      <c r="M79" s="229">
        <f>LA_San!M79+LA_Cons!M79</f>
        <v>0</v>
      </c>
      <c r="N79" s="229">
        <f>LA_San!N79+LA_Cons!N79</f>
        <v>0</v>
      </c>
      <c r="O79" s="229">
        <f>LA_San!O79+LA_Cons!O79</f>
        <v>0</v>
      </c>
      <c r="P79" s="229">
        <f>LA_San!P79+LA_Cons!P79</f>
        <v>0</v>
      </c>
      <c r="Q79" s="229">
        <f>LA_San!Q79+LA_Cons!Q79</f>
        <v>0</v>
      </c>
      <c r="R79" s="229">
        <f>LA_San!R79+LA_Cons!R79</f>
        <v>0</v>
      </c>
      <c r="S79" s="229">
        <f>LA_San!S79+LA_Cons!S79</f>
        <v>0</v>
      </c>
      <c r="T79" s="229">
        <f>LA_San!T79+LA_Cons!T79</f>
        <v>0</v>
      </c>
      <c r="U79" s="226">
        <f t="shared" si="18"/>
        <v>0</v>
      </c>
    </row>
    <row r="80" spans="1:21" ht="14.25" thickBot="1">
      <c r="A80" s="150" t="str">
        <f t="shared" si="2"/>
        <v>719</v>
      </c>
      <c r="B80" s="150" t="s">
        <v>74</v>
      </c>
      <c r="C80" s="172" t="str">
        <f t="shared" si="3"/>
        <v>2G130</v>
      </c>
      <c r="D80" s="222"/>
      <c r="E80" s="295" t="s">
        <v>234</v>
      </c>
      <c r="F80" s="222"/>
      <c r="G80" s="297" t="s">
        <v>235</v>
      </c>
      <c r="H80" s="301">
        <f>LA_San!H80+LA_Cons!H80</f>
        <v>0</v>
      </c>
      <c r="I80" s="302">
        <f>LA_San!I80+LA_Cons!I80</f>
        <v>0</v>
      </c>
      <c r="J80" s="302">
        <f>LA_San!J80+LA_Cons!J80</f>
        <v>0</v>
      </c>
      <c r="K80" s="302">
        <f>LA_San!K80+LA_Cons!K80</f>
        <v>0</v>
      </c>
      <c r="L80" s="302">
        <f>LA_San!L80+LA_Cons!L80</f>
        <v>0</v>
      </c>
      <c r="M80" s="302">
        <f>LA_San!M80+LA_Cons!M80</f>
        <v>0</v>
      </c>
      <c r="N80" s="302">
        <f>LA_San!N80+LA_Cons!N80</f>
        <v>0</v>
      </c>
      <c r="O80" s="302">
        <f>LA_San!O80+LA_Cons!O80</f>
        <v>0</v>
      </c>
      <c r="P80" s="302">
        <f>LA_San!P80+LA_Cons!P80</f>
        <v>0</v>
      </c>
      <c r="Q80" s="302">
        <f>LA_San!Q80+LA_Cons!Q80</f>
        <v>0</v>
      </c>
      <c r="R80" s="302">
        <f>LA_San!R80+LA_Cons!R80</f>
        <v>0</v>
      </c>
      <c r="S80" s="302">
        <f>LA_San!S80+LA_Cons!S80</f>
        <v>0</v>
      </c>
      <c r="T80" s="302">
        <f>LA_San!T80+LA_Cons!T80</f>
        <v>0</v>
      </c>
      <c r="U80" s="303">
        <f t="shared" si="18"/>
        <v>0</v>
      </c>
    </row>
    <row r="81" spans="1:21" ht="28.5">
      <c r="A81" s="150" t="str">
        <f aca="true" t="shared" si="21" ref="A81:A127">$K$6</f>
        <v>719</v>
      </c>
      <c r="B81" s="150" t="s">
        <v>74</v>
      </c>
      <c r="C81" s="172" t="str">
        <f aca="true" t="shared" si="22" ref="C81:C127">IF(F81="",IF(E81="",D81,E81),F81)</f>
        <v>2H100</v>
      </c>
      <c r="D81" s="289" t="s">
        <v>236</v>
      </c>
      <c r="E81" s="291"/>
      <c r="F81" s="315"/>
      <c r="G81" s="218" t="s">
        <v>237</v>
      </c>
      <c r="H81" s="219">
        <f aca="true" t="shared" si="23" ref="H81:T81">H82+H85+H86+H87+H88+H89+H90</f>
        <v>16730</v>
      </c>
      <c r="I81" s="220">
        <f t="shared" si="23"/>
        <v>50028</v>
      </c>
      <c r="J81" s="220">
        <f t="shared" si="23"/>
        <v>8588</v>
      </c>
      <c r="K81" s="220">
        <f t="shared" si="23"/>
        <v>1575728</v>
      </c>
      <c r="L81" s="220">
        <f t="shared" si="23"/>
        <v>1783997</v>
      </c>
      <c r="M81" s="220">
        <f t="shared" si="23"/>
        <v>8269449</v>
      </c>
      <c r="N81" s="220">
        <f t="shared" si="23"/>
        <v>87899</v>
      </c>
      <c r="O81" s="220">
        <f t="shared" si="23"/>
        <v>825379</v>
      </c>
      <c r="P81" s="220">
        <f t="shared" si="23"/>
        <v>642894</v>
      </c>
      <c r="Q81" s="220">
        <f t="shared" si="23"/>
        <v>326392</v>
      </c>
      <c r="R81" s="220">
        <f t="shared" si="23"/>
        <v>11289</v>
      </c>
      <c r="S81" s="220">
        <f t="shared" si="23"/>
        <v>212978</v>
      </c>
      <c r="T81" s="220">
        <f t="shared" si="23"/>
        <v>0</v>
      </c>
      <c r="U81" s="179">
        <f t="shared" si="18"/>
        <v>13811351</v>
      </c>
    </row>
    <row r="82" spans="1:21" ht="27">
      <c r="A82" s="150" t="str">
        <f t="shared" si="21"/>
        <v>719</v>
      </c>
      <c r="B82" s="150" t="s">
        <v>74</v>
      </c>
      <c r="C82" s="172" t="str">
        <f t="shared" si="22"/>
        <v>2H110</v>
      </c>
      <c r="D82" s="313"/>
      <c r="E82" s="316" t="s">
        <v>238</v>
      </c>
      <c r="F82" s="317"/>
      <c r="G82" s="267" t="s">
        <v>239</v>
      </c>
      <c r="H82" s="258">
        <f aca="true" t="shared" si="24" ref="H82:T82">SUM(H83:H84)</f>
        <v>0</v>
      </c>
      <c r="I82" s="259">
        <f t="shared" si="24"/>
        <v>0</v>
      </c>
      <c r="J82" s="259">
        <f t="shared" si="24"/>
        <v>0</v>
      </c>
      <c r="K82" s="259">
        <f t="shared" si="24"/>
        <v>36559</v>
      </c>
      <c r="L82" s="259">
        <f t="shared" si="24"/>
        <v>953</v>
      </c>
      <c r="M82" s="259">
        <f t="shared" si="24"/>
        <v>59</v>
      </c>
      <c r="N82" s="259">
        <f t="shared" si="24"/>
        <v>0</v>
      </c>
      <c r="O82" s="259">
        <f t="shared" si="24"/>
        <v>0</v>
      </c>
      <c r="P82" s="259">
        <f t="shared" si="24"/>
        <v>15</v>
      </c>
      <c r="Q82" s="259">
        <f t="shared" si="24"/>
        <v>23</v>
      </c>
      <c r="R82" s="259">
        <f t="shared" si="24"/>
        <v>0</v>
      </c>
      <c r="S82" s="259">
        <f t="shared" si="24"/>
        <v>48</v>
      </c>
      <c r="T82" s="259">
        <f t="shared" si="24"/>
        <v>0</v>
      </c>
      <c r="U82" s="226">
        <f t="shared" si="18"/>
        <v>37657</v>
      </c>
    </row>
    <row r="83" spans="1:21" ht="12.75">
      <c r="A83" s="150" t="str">
        <f t="shared" si="21"/>
        <v>719</v>
      </c>
      <c r="B83" s="150" t="s">
        <v>74</v>
      </c>
      <c r="C83" s="172" t="str">
        <f t="shared" si="22"/>
        <v>2H111</v>
      </c>
      <c r="D83" s="222"/>
      <c r="E83" s="222"/>
      <c r="F83" s="318" t="s">
        <v>240</v>
      </c>
      <c r="G83" s="228" t="s">
        <v>241</v>
      </c>
      <c r="H83" s="186">
        <f>LA_San!H83+LA_Cons!H83</f>
        <v>0</v>
      </c>
      <c r="I83" s="229">
        <f>LA_San!I83+LA_Cons!I83</f>
        <v>0</v>
      </c>
      <c r="J83" s="229">
        <f>LA_San!J83+LA_Cons!J83</f>
        <v>0</v>
      </c>
      <c r="K83" s="229">
        <f>LA_San!K83+LA_Cons!K83</f>
        <v>36559</v>
      </c>
      <c r="L83" s="229">
        <f>LA_San!L83+LA_Cons!L83</f>
        <v>953</v>
      </c>
      <c r="M83" s="229">
        <f>LA_San!M83+LA_Cons!M83</f>
        <v>59</v>
      </c>
      <c r="N83" s="229">
        <f>LA_San!N83+LA_Cons!N83</f>
        <v>0</v>
      </c>
      <c r="O83" s="229">
        <f>LA_San!O83+LA_Cons!O83</f>
        <v>0</v>
      </c>
      <c r="P83" s="229">
        <f>LA_San!P83+LA_Cons!P83</f>
        <v>15</v>
      </c>
      <c r="Q83" s="229">
        <f>LA_San!Q83+LA_Cons!Q83</f>
        <v>23</v>
      </c>
      <c r="R83" s="229">
        <f>LA_San!R83+LA_Cons!R83</f>
        <v>0</v>
      </c>
      <c r="S83" s="229">
        <f>LA_San!S83+LA_Cons!S83</f>
        <v>48</v>
      </c>
      <c r="T83" s="229">
        <f>LA_San!T83+LA_Cons!T83</f>
        <v>0</v>
      </c>
      <c r="U83" s="226">
        <f t="shared" si="18"/>
        <v>37657</v>
      </c>
    </row>
    <row r="84" spans="1:21" ht="12.75">
      <c r="A84" s="150" t="str">
        <f t="shared" si="21"/>
        <v>719</v>
      </c>
      <c r="B84" s="150" t="s">
        <v>74</v>
      </c>
      <c r="C84" s="172" t="str">
        <f t="shared" si="22"/>
        <v>2H112</v>
      </c>
      <c r="D84" s="222"/>
      <c r="E84" s="222"/>
      <c r="F84" s="318" t="s">
        <v>242</v>
      </c>
      <c r="G84" s="228" t="s">
        <v>243</v>
      </c>
      <c r="H84" s="186">
        <f>LA_San!H84+LA_Cons!H84</f>
        <v>0</v>
      </c>
      <c r="I84" s="229">
        <f>LA_San!I84+LA_Cons!I84</f>
        <v>0</v>
      </c>
      <c r="J84" s="229">
        <f>LA_San!J84+LA_Cons!J84</f>
        <v>0</v>
      </c>
      <c r="K84" s="229">
        <f>LA_San!K84+LA_Cons!K84</f>
        <v>0</v>
      </c>
      <c r="L84" s="229">
        <f>LA_San!L84+LA_Cons!L84</f>
        <v>0</v>
      </c>
      <c r="M84" s="229">
        <f>LA_San!M84+LA_Cons!M84</f>
        <v>0</v>
      </c>
      <c r="N84" s="229">
        <f>LA_San!N84+LA_Cons!N84</f>
        <v>0</v>
      </c>
      <c r="O84" s="229">
        <f>LA_San!O84+LA_Cons!O84</f>
        <v>0</v>
      </c>
      <c r="P84" s="229">
        <f>LA_San!P84+LA_Cons!P84</f>
        <v>0</v>
      </c>
      <c r="Q84" s="229">
        <f>LA_San!Q84+LA_Cons!Q84</f>
        <v>0</v>
      </c>
      <c r="R84" s="229">
        <f>LA_San!R84+LA_Cons!R84</f>
        <v>0</v>
      </c>
      <c r="S84" s="229">
        <f>LA_San!S84+LA_Cons!S84</f>
        <v>0</v>
      </c>
      <c r="T84" s="229">
        <f>LA_San!T84+LA_Cons!T84</f>
        <v>0</v>
      </c>
      <c r="U84" s="226">
        <f t="shared" si="18"/>
        <v>0</v>
      </c>
    </row>
    <row r="85" spans="1:21" ht="27">
      <c r="A85" s="150" t="str">
        <f t="shared" si="21"/>
        <v>719</v>
      </c>
      <c r="B85" s="150" t="s">
        <v>74</v>
      </c>
      <c r="C85" s="172" t="str">
        <f t="shared" si="22"/>
        <v>2H120</v>
      </c>
      <c r="D85" s="222"/>
      <c r="E85" s="316" t="s">
        <v>244</v>
      </c>
      <c r="F85" s="318"/>
      <c r="G85" s="267" t="s">
        <v>245</v>
      </c>
      <c r="H85" s="186">
        <f>LA_San!H85+LA_Cons!H85</f>
        <v>487</v>
      </c>
      <c r="I85" s="229">
        <f>LA_San!I85+LA_Cons!I85</f>
        <v>3181</v>
      </c>
      <c r="J85" s="229">
        <f>LA_San!J85+LA_Cons!J85</f>
        <v>1813</v>
      </c>
      <c r="K85" s="229">
        <f>LA_San!K85+LA_Cons!K85</f>
        <v>209267</v>
      </c>
      <c r="L85" s="229">
        <f>LA_San!L85+LA_Cons!L85</f>
        <v>353154</v>
      </c>
      <c r="M85" s="229">
        <f>LA_San!M85+LA_Cons!M85</f>
        <v>2356220</v>
      </c>
      <c r="N85" s="229">
        <f>LA_San!N85+LA_Cons!N85</f>
        <v>18548</v>
      </c>
      <c r="O85" s="229">
        <f>LA_San!O85+LA_Cons!O85</f>
        <v>216851</v>
      </c>
      <c r="P85" s="229">
        <f>LA_San!P85+LA_Cons!P85</f>
        <v>93721</v>
      </c>
      <c r="Q85" s="229">
        <f>LA_San!Q85+LA_Cons!Q85</f>
        <v>8991</v>
      </c>
      <c r="R85" s="229">
        <f>LA_San!R85+LA_Cons!R85</f>
        <v>2383</v>
      </c>
      <c r="S85" s="229">
        <f>LA_San!S85+LA_Cons!S85</f>
        <v>42964</v>
      </c>
      <c r="T85" s="229">
        <f>LA_San!T85+LA_Cons!T85</f>
        <v>0</v>
      </c>
      <c r="U85" s="226">
        <f t="shared" si="18"/>
        <v>3307580</v>
      </c>
    </row>
    <row r="86" spans="1:21" ht="40.5">
      <c r="A86" s="150" t="str">
        <f t="shared" si="21"/>
        <v>719</v>
      </c>
      <c r="B86" s="150" t="s">
        <v>74</v>
      </c>
      <c r="C86" s="172" t="str">
        <f t="shared" si="22"/>
        <v>2H130</v>
      </c>
      <c r="D86" s="294"/>
      <c r="E86" s="316" t="s">
        <v>246</v>
      </c>
      <c r="F86" s="317"/>
      <c r="G86" s="267" t="s">
        <v>247</v>
      </c>
      <c r="H86" s="186">
        <f>LA_San!H86+LA_Cons!H86</f>
        <v>2776</v>
      </c>
      <c r="I86" s="229">
        <f>LA_San!I86+LA_Cons!I86</f>
        <v>21177</v>
      </c>
      <c r="J86" s="229">
        <f>LA_San!J86+LA_Cons!J86</f>
        <v>2985</v>
      </c>
      <c r="K86" s="229">
        <f>LA_San!K86+LA_Cons!K86</f>
        <v>697917</v>
      </c>
      <c r="L86" s="229">
        <f>LA_San!L86+LA_Cons!L86</f>
        <v>707264</v>
      </c>
      <c r="M86" s="229">
        <f>LA_San!M86+LA_Cons!M86</f>
        <v>1599597</v>
      </c>
      <c r="N86" s="229">
        <f>LA_San!N86+LA_Cons!N86</f>
        <v>30562</v>
      </c>
      <c r="O86" s="229">
        <f>LA_San!O86+LA_Cons!O86</f>
        <v>90248</v>
      </c>
      <c r="P86" s="229">
        <f>LA_San!P86+LA_Cons!P86</f>
        <v>226484</v>
      </c>
      <c r="Q86" s="229">
        <f>LA_San!Q86+LA_Cons!Q86</f>
        <v>145088</v>
      </c>
      <c r="R86" s="229">
        <f>LA_San!R86+LA_Cons!R86</f>
        <v>3925</v>
      </c>
      <c r="S86" s="229">
        <f>LA_San!S86+LA_Cons!S86</f>
        <v>77262</v>
      </c>
      <c r="T86" s="229">
        <f>LA_San!T86+LA_Cons!T86</f>
        <v>0</v>
      </c>
      <c r="U86" s="226">
        <f t="shared" si="18"/>
        <v>3605285</v>
      </c>
    </row>
    <row r="87" spans="1:21" ht="27">
      <c r="A87" s="150" t="str">
        <f t="shared" si="21"/>
        <v>719</v>
      </c>
      <c r="B87" s="150" t="s">
        <v>74</v>
      </c>
      <c r="C87" s="172" t="str">
        <f t="shared" si="22"/>
        <v>2H140</v>
      </c>
      <c r="D87" s="294"/>
      <c r="E87" s="316" t="s">
        <v>248</v>
      </c>
      <c r="F87" s="317"/>
      <c r="G87" s="267" t="s">
        <v>249</v>
      </c>
      <c r="H87" s="186">
        <f>LA_San!H87+LA_Cons!H87</f>
        <v>3417</v>
      </c>
      <c r="I87" s="229">
        <f>LA_San!I87+LA_Cons!I87</f>
        <v>16174</v>
      </c>
      <c r="J87" s="229">
        <f>LA_San!J87+LA_Cons!J87</f>
        <v>1997</v>
      </c>
      <c r="K87" s="229">
        <f>LA_San!K87+LA_Cons!K87</f>
        <v>280618</v>
      </c>
      <c r="L87" s="229">
        <f>LA_San!L87+LA_Cons!L87</f>
        <v>466559</v>
      </c>
      <c r="M87" s="229">
        <f>LA_San!M87+LA_Cons!M87</f>
        <v>2543726</v>
      </c>
      <c r="N87" s="229">
        <f>LA_San!N87+LA_Cons!N87</f>
        <v>20440</v>
      </c>
      <c r="O87" s="229">
        <f>LA_San!O87+LA_Cons!O87</f>
        <v>216957</v>
      </c>
      <c r="P87" s="229">
        <f>LA_San!P87+LA_Cons!P87</f>
        <v>109846</v>
      </c>
      <c r="Q87" s="229">
        <f>LA_San!Q87+LA_Cons!Q87</f>
        <v>140614</v>
      </c>
      <c r="R87" s="229">
        <f>LA_San!R87+LA_Cons!R87</f>
        <v>2625</v>
      </c>
      <c r="S87" s="229">
        <f>LA_San!S87+LA_Cons!S87</f>
        <v>49395</v>
      </c>
      <c r="T87" s="229">
        <f>LA_San!T87+LA_Cons!T87</f>
        <v>0</v>
      </c>
      <c r="U87" s="226">
        <f t="shared" si="18"/>
        <v>3852368</v>
      </c>
    </row>
    <row r="88" spans="1:21" ht="27">
      <c r="A88" s="150" t="str">
        <f t="shared" si="21"/>
        <v>719</v>
      </c>
      <c r="B88" s="150" t="s">
        <v>74</v>
      </c>
      <c r="C88" s="172" t="str">
        <f t="shared" si="22"/>
        <v>2H150</v>
      </c>
      <c r="D88" s="294"/>
      <c r="E88" s="316" t="s">
        <v>250</v>
      </c>
      <c r="F88" s="317"/>
      <c r="G88" s="267" t="s">
        <v>251</v>
      </c>
      <c r="H88" s="186">
        <f>LA_San!H88+LA_Cons!H88</f>
        <v>0</v>
      </c>
      <c r="I88" s="229">
        <f>LA_San!I88+LA_Cons!I88</f>
        <v>0</v>
      </c>
      <c r="J88" s="229">
        <f>LA_San!J88+LA_Cons!J88</f>
        <v>0</v>
      </c>
      <c r="K88" s="229">
        <f>LA_San!K88+LA_Cons!K88</f>
        <v>0</v>
      </c>
      <c r="L88" s="229">
        <f>LA_San!L88+LA_Cons!L88</f>
        <v>0</v>
      </c>
      <c r="M88" s="229">
        <f>LA_San!M88+LA_Cons!M88</f>
        <v>0</v>
      </c>
      <c r="N88" s="229">
        <f>LA_San!N88+LA_Cons!N88</f>
        <v>0</v>
      </c>
      <c r="O88" s="229">
        <f>LA_San!O88+LA_Cons!O88</f>
        <v>0</v>
      </c>
      <c r="P88" s="229">
        <f>LA_San!P88+LA_Cons!P88</f>
        <v>0</v>
      </c>
      <c r="Q88" s="229">
        <f>LA_San!Q88+LA_Cons!Q88</f>
        <v>0</v>
      </c>
      <c r="R88" s="229">
        <f>LA_San!R88+LA_Cons!R88</f>
        <v>0</v>
      </c>
      <c r="S88" s="229">
        <f>LA_San!S88+LA_Cons!S88</f>
        <v>0</v>
      </c>
      <c r="T88" s="229">
        <f>LA_San!T88+LA_Cons!T88</f>
        <v>0</v>
      </c>
      <c r="U88" s="226">
        <f t="shared" si="18"/>
        <v>0</v>
      </c>
    </row>
    <row r="89" spans="1:21" ht="27.75" thickBot="1">
      <c r="A89" s="150" t="str">
        <f t="shared" si="21"/>
        <v>719</v>
      </c>
      <c r="B89" s="150" t="s">
        <v>74</v>
      </c>
      <c r="C89" s="172" t="str">
        <f t="shared" si="22"/>
        <v>2H160</v>
      </c>
      <c r="D89" s="294"/>
      <c r="E89" s="316" t="s">
        <v>252</v>
      </c>
      <c r="F89" s="317"/>
      <c r="G89" s="267" t="s">
        <v>253</v>
      </c>
      <c r="H89" s="186">
        <f>LA_San!H89+LA_Cons!H89</f>
        <v>10050</v>
      </c>
      <c r="I89" s="229">
        <f>LA_San!I89+LA_Cons!I89</f>
        <v>9496</v>
      </c>
      <c r="J89" s="229">
        <f>LA_San!J89+LA_Cons!J89</f>
        <v>1793</v>
      </c>
      <c r="K89" s="229">
        <f>LA_San!K89+LA_Cons!K89</f>
        <v>351367</v>
      </c>
      <c r="L89" s="229">
        <f>LA_San!L89+LA_Cons!L89</f>
        <v>256067</v>
      </c>
      <c r="M89" s="229">
        <f>LA_San!M89+LA_Cons!M89</f>
        <v>1769847</v>
      </c>
      <c r="N89" s="229">
        <f>LA_San!N89+LA_Cons!N89</f>
        <v>18349</v>
      </c>
      <c r="O89" s="229">
        <f>LA_San!O89+LA_Cons!O89</f>
        <v>301323</v>
      </c>
      <c r="P89" s="229">
        <f>LA_San!P89+LA_Cons!P89</f>
        <v>212828</v>
      </c>
      <c r="Q89" s="229">
        <f>LA_San!Q89+LA_Cons!Q89</f>
        <v>31676</v>
      </c>
      <c r="R89" s="229">
        <f>LA_San!R89+LA_Cons!R89</f>
        <v>2356</v>
      </c>
      <c r="S89" s="229">
        <f>LA_San!S89+LA_Cons!S89</f>
        <v>43309</v>
      </c>
      <c r="T89" s="229">
        <f>LA_San!T89+LA_Cons!T89</f>
        <v>0</v>
      </c>
      <c r="U89" s="226">
        <f t="shared" si="18"/>
        <v>3008461</v>
      </c>
    </row>
    <row r="90" spans="1:21" ht="27.75" hidden="1" thickBot="1">
      <c r="A90" s="150" t="str">
        <f t="shared" si="21"/>
        <v>719</v>
      </c>
      <c r="B90" s="150" t="s">
        <v>74</v>
      </c>
      <c r="C90" s="172" t="str">
        <f t="shared" si="22"/>
        <v>2H170</v>
      </c>
      <c r="D90" s="319"/>
      <c r="E90" s="320" t="s">
        <v>254</v>
      </c>
      <c r="F90" s="321"/>
      <c r="G90" s="322" t="s">
        <v>255</v>
      </c>
      <c r="H90" s="301">
        <f>LA_San!H90+LA_Cons!H90</f>
        <v>0</v>
      </c>
      <c r="I90" s="302">
        <f>LA_San!I90+LA_Cons!I90</f>
        <v>0</v>
      </c>
      <c r="J90" s="302">
        <f>LA_San!J90+LA_Cons!J90</f>
        <v>0</v>
      </c>
      <c r="K90" s="302">
        <f>LA_San!K90+LA_Cons!K90</f>
        <v>0</v>
      </c>
      <c r="L90" s="302">
        <f>LA_San!L90+LA_Cons!L90</f>
        <v>0</v>
      </c>
      <c r="M90" s="302">
        <f>LA_San!M90+LA_Cons!M90</f>
        <v>0</v>
      </c>
      <c r="N90" s="302">
        <f>LA_San!N90+LA_Cons!N90</f>
        <v>0</v>
      </c>
      <c r="O90" s="302">
        <f>LA_San!O90+LA_Cons!O90</f>
        <v>0</v>
      </c>
      <c r="P90" s="302">
        <f>LA_San!P90+LA_Cons!P90</f>
        <v>0</v>
      </c>
      <c r="Q90" s="302">
        <f>LA_San!Q90+LA_Cons!Q90</f>
        <v>0</v>
      </c>
      <c r="R90" s="302">
        <f>LA_San!R90+LA_Cons!R90</f>
        <v>0</v>
      </c>
      <c r="S90" s="302">
        <f>LA_San!S90+LA_Cons!S90</f>
        <v>0</v>
      </c>
      <c r="T90" s="302">
        <f>LA_San!T90+LA_Cons!T90</f>
        <v>0</v>
      </c>
      <c r="U90" s="303">
        <f t="shared" si="18"/>
        <v>0</v>
      </c>
    </row>
    <row r="91" spans="1:21" ht="14.25">
      <c r="A91" s="150" t="str">
        <f t="shared" si="21"/>
        <v>719</v>
      </c>
      <c r="B91" s="150" t="s">
        <v>74</v>
      </c>
      <c r="C91" s="172" t="str">
        <f t="shared" si="22"/>
        <v>2I100</v>
      </c>
      <c r="D91" s="289" t="s">
        <v>256</v>
      </c>
      <c r="E91" s="291"/>
      <c r="F91" s="315"/>
      <c r="G91" s="176" t="s">
        <v>257</v>
      </c>
      <c r="H91" s="219">
        <f aca="true" t="shared" si="25" ref="H91:T91">SUM(H92:H96)</f>
        <v>679</v>
      </c>
      <c r="I91" s="220">
        <f t="shared" si="25"/>
        <v>10809</v>
      </c>
      <c r="J91" s="220">
        <f t="shared" si="25"/>
        <v>1033</v>
      </c>
      <c r="K91" s="220">
        <f t="shared" si="25"/>
        <v>76569</v>
      </c>
      <c r="L91" s="220">
        <f t="shared" si="25"/>
        <v>412596</v>
      </c>
      <c r="M91" s="220">
        <f t="shared" si="25"/>
        <v>349594</v>
      </c>
      <c r="N91" s="220">
        <f t="shared" si="25"/>
        <v>10583</v>
      </c>
      <c r="O91" s="220">
        <f t="shared" si="25"/>
        <v>2931</v>
      </c>
      <c r="P91" s="220">
        <f t="shared" si="25"/>
        <v>56250</v>
      </c>
      <c r="Q91" s="220">
        <f t="shared" si="25"/>
        <v>45942</v>
      </c>
      <c r="R91" s="220">
        <f t="shared" si="25"/>
        <v>1359</v>
      </c>
      <c r="S91" s="220">
        <f t="shared" si="25"/>
        <v>26065</v>
      </c>
      <c r="T91" s="220">
        <f t="shared" si="25"/>
        <v>0</v>
      </c>
      <c r="U91" s="179">
        <f t="shared" si="18"/>
        <v>994410</v>
      </c>
    </row>
    <row r="92" spans="1:21" ht="27">
      <c r="A92" s="150" t="str">
        <f t="shared" si="21"/>
        <v>719</v>
      </c>
      <c r="B92" s="150" t="s">
        <v>74</v>
      </c>
      <c r="C92" s="172" t="str">
        <f t="shared" si="22"/>
        <v>2I110</v>
      </c>
      <c r="D92" s="294"/>
      <c r="E92" s="316" t="s">
        <v>258</v>
      </c>
      <c r="F92" s="317"/>
      <c r="G92" s="297" t="s">
        <v>259</v>
      </c>
      <c r="H92" s="186">
        <f>LA_San!H92+LA_Cons!H92</f>
        <v>679</v>
      </c>
      <c r="I92" s="229">
        <f>LA_San!I92+LA_Cons!I92</f>
        <v>10809</v>
      </c>
      <c r="J92" s="229">
        <f>LA_San!J92+LA_Cons!J92</f>
        <v>1033</v>
      </c>
      <c r="K92" s="229">
        <f>LA_San!K92+LA_Cons!K92</f>
        <v>76569</v>
      </c>
      <c r="L92" s="229">
        <f>LA_San!L92+LA_Cons!L92</f>
        <v>412596</v>
      </c>
      <c r="M92" s="229">
        <f>LA_San!M92+LA_Cons!M92</f>
        <v>349594</v>
      </c>
      <c r="N92" s="229">
        <f>LA_San!N92+LA_Cons!N92</f>
        <v>10583</v>
      </c>
      <c r="O92" s="229">
        <f>LA_San!O92+LA_Cons!O92</f>
        <v>2931</v>
      </c>
      <c r="P92" s="229">
        <f>LA_San!P92+LA_Cons!P92</f>
        <v>56250</v>
      </c>
      <c r="Q92" s="229">
        <f>LA_San!Q92+LA_Cons!Q92</f>
        <v>45942</v>
      </c>
      <c r="R92" s="229">
        <f>LA_San!R92+LA_Cons!R92</f>
        <v>1359</v>
      </c>
      <c r="S92" s="229">
        <f>LA_San!S92+LA_Cons!S92</f>
        <v>26065</v>
      </c>
      <c r="T92" s="229">
        <f>LA_San!T92+LA_Cons!T92</f>
        <v>0</v>
      </c>
      <c r="U92" s="226">
        <f t="shared" si="18"/>
        <v>994410</v>
      </c>
    </row>
    <row r="93" spans="1:21" ht="27">
      <c r="A93" s="150" t="str">
        <f t="shared" si="21"/>
        <v>719</v>
      </c>
      <c r="B93" s="150" t="s">
        <v>74</v>
      </c>
      <c r="C93" s="172" t="str">
        <f t="shared" si="22"/>
        <v>2I120</v>
      </c>
      <c r="D93" s="294"/>
      <c r="E93" s="316" t="s">
        <v>260</v>
      </c>
      <c r="F93" s="317"/>
      <c r="G93" s="297" t="s">
        <v>261</v>
      </c>
      <c r="H93" s="186">
        <f>LA_San!H93+LA_Cons!H93</f>
        <v>0</v>
      </c>
      <c r="I93" s="229">
        <f>LA_San!I93+LA_Cons!I93</f>
        <v>0</v>
      </c>
      <c r="J93" s="229">
        <f>LA_San!J93+LA_Cons!J93</f>
        <v>0</v>
      </c>
      <c r="K93" s="229">
        <f>LA_San!K93+LA_Cons!K93</f>
        <v>0</v>
      </c>
      <c r="L93" s="229">
        <f>LA_San!L93+LA_Cons!L93</f>
        <v>0</v>
      </c>
      <c r="M93" s="229">
        <f>LA_San!M93+LA_Cons!M93</f>
        <v>0</v>
      </c>
      <c r="N93" s="229">
        <f>LA_San!N93+LA_Cons!N93</f>
        <v>0</v>
      </c>
      <c r="O93" s="229">
        <f>LA_San!O93+LA_Cons!O93</f>
        <v>0</v>
      </c>
      <c r="P93" s="229">
        <f>LA_San!P93+LA_Cons!P93</f>
        <v>0</v>
      </c>
      <c r="Q93" s="229">
        <f>LA_San!Q93+LA_Cons!Q93</f>
        <v>0</v>
      </c>
      <c r="R93" s="229">
        <f>LA_San!R93+LA_Cons!R93</f>
        <v>0</v>
      </c>
      <c r="S93" s="229">
        <f>LA_San!S93+LA_Cons!S93</f>
        <v>0</v>
      </c>
      <c r="T93" s="229">
        <f>LA_San!T93+LA_Cons!T93</f>
        <v>0</v>
      </c>
      <c r="U93" s="226">
        <f t="shared" si="18"/>
        <v>0</v>
      </c>
    </row>
    <row r="94" spans="1:21" ht="27">
      <c r="A94" s="150" t="str">
        <f t="shared" si="21"/>
        <v>719</v>
      </c>
      <c r="B94" s="150" t="s">
        <v>74</v>
      </c>
      <c r="C94" s="172" t="str">
        <f t="shared" si="22"/>
        <v>2I130</v>
      </c>
      <c r="D94" s="294"/>
      <c r="E94" s="316" t="s">
        <v>262</v>
      </c>
      <c r="F94" s="317"/>
      <c r="G94" s="297" t="s">
        <v>263</v>
      </c>
      <c r="H94" s="186">
        <f>LA_San!H94+LA_Cons!H94</f>
        <v>0</v>
      </c>
      <c r="I94" s="229">
        <f>LA_San!I94+LA_Cons!I94</f>
        <v>0</v>
      </c>
      <c r="J94" s="229">
        <f>LA_San!J94+LA_Cons!J94</f>
        <v>0</v>
      </c>
      <c r="K94" s="229">
        <f>LA_San!K94+LA_Cons!K94</f>
        <v>0</v>
      </c>
      <c r="L94" s="229">
        <f>LA_San!L94+LA_Cons!L94</f>
        <v>0</v>
      </c>
      <c r="M94" s="229">
        <f>LA_San!M94+LA_Cons!M94</f>
        <v>0</v>
      </c>
      <c r="N94" s="229">
        <f>LA_San!N94+LA_Cons!N94</f>
        <v>0</v>
      </c>
      <c r="O94" s="229">
        <f>LA_San!O94+LA_Cons!O94</f>
        <v>0</v>
      </c>
      <c r="P94" s="229">
        <f>LA_San!P94+LA_Cons!P94</f>
        <v>0</v>
      </c>
      <c r="Q94" s="229">
        <f>LA_San!Q94+LA_Cons!Q94</f>
        <v>0</v>
      </c>
      <c r="R94" s="229">
        <f>LA_San!R94+LA_Cons!R94</f>
        <v>0</v>
      </c>
      <c r="S94" s="229">
        <f>LA_San!S94+LA_Cons!S94</f>
        <v>0</v>
      </c>
      <c r="T94" s="229">
        <f>LA_San!T94+LA_Cons!T94</f>
        <v>0</v>
      </c>
      <c r="U94" s="226">
        <f t="shared" si="18"/>
        <v>0</v>
      </c>
    </row>
    <row r="95" spans="1:21" ht="27">
      <c r="A95" s="150" t="str">
        <f t="shared" si="21"/>
        <v>719</v>
      </c>
      <c r="B95" s="150" t="s">
        <v>74</v>
      </c>
      <c r="C95" s="172" t="str">
        <f t="shared" si="22"/>
        <v>2I140</v>
      </c>
      <c r="D95" s="294"/>
      <c r="E95" s="316" t="s">
        <v>264</v>
      </c>
      <c r="F95" s="317"/>
      <c r="G95" s="297" t="s">
        <v>265</v>
      </c>
      <c r="H95" s="186">
        <f>LA_San!H95+LA_Cons!H95</f>
        <v>0</v>
      </c>
      <c r="I95" s="229">
        <f>LA_San!I95+LA_Cons!I95</f>
        <v>0</v>
      </c>
      <c r="J95" s="229">
        <f>LA_San!J95+LA_Cons!J95</f>
        <v>0</v>
      </c>
      <c r="K95" s="229">
        <f>LA_San!K95+LA_Cons!K95</f>
        <v>0</v>
      </c>
      <c r="L95" s="229">
        <f>LA_San!L95+LA_Cons!L95</f>
        <v>0</v>
      </c>
      <c r="M95" s="229">
        <f>LA_San!M95+LA_Cons!M95</f>
        <v>0</v>
      </c>
      <c r="N95" s="229">
        <f>LA_San!N95+LA_Cons!N95</f>
        <v>0</v>
      </c>
      <c r="O95" s="229">
        <f>LA_San!O95+LA_Cons!O95</f>
        <v>0</v>
      </c>
      <c r="P95" s="229">
        <f>LA_San!P95+LA_Cons!P95</f>
        <v>0</v>
      </c>
      <c r="Q95" s="229">
        <f>LA_San!Q95+LA_Cons!Q95</f>
        <v>0</v>
      </c>
      <c r="R95" s="229">
        <f>LA_San!R95+LA_Cons!R95</f>
        <v>0</v>
      </c>
      <c r="S95" s="229">
        <f>LA_San!S95+LA_Cons!S95</f>
        <v>0</v>
      </c>
      <c r="T95" s="229">
        <f>LA_San!T95+LA_Cons!T95</f>
        <v>0</v>
      </c>
      <c r="U95" s="226">
        <f t="shared" si="18"/>
        <v>0</v>
      </c>
    </row>
    <row r="96" spans="1:21" ht="27.75" thickBot="1">
      <c r="A96" s="150" t="str">
        <f t="shared" si="21"/>
        <v>719</v>
      </c>
      <c r="B96" s="150" t="s">
        <v>74</v>
      </c>
      <c r="C96" s="172" t="str">
        <f t="shared" si="22"/>
        <v>2I150</v>
      </c>
      <c r="D96" s="294"/>
      <c r="E96" s="316" t="s">
        <v>266</v>
      </c>
      <c r="F96" s="317"/>
      <c r="G96" s="297" t="s">
        <v>267</v>
      </c>
      <c r="H96" s="301">
        <f>LA_San!H96+LA_Cons!H96</f>
        <v>0</v>
      </c>
      <c r="I96" s="302">
        <f>LA_San!I96+LA_Cons!I96</f>
        <v>0</v>
      </c>
      <c r="J96" s="302">
        <f>LA_San!J96+LA_Cons!J96</f>
        <v>0</v>
      </c>
      <c r="K96" s="302">
        <f>LA_San!K96+LA_Cons!K96</f>
        <v>0</v>
      </c>
      <c r="L96" s="302">
        <f>LA_San!L96+LA_Cons!L96</f>
        <v>0</v>
      </c>
      <c r="M96" s="302">
        <f>LA_San!M96+LA_Cons!M96</f>
        <v>0</v>
      </c>
      <c r="N96" s="302">
        <f>LA_San!N96+LA_Cons!N96</f>
        <v>0</v>
      </c>
      <c r="O96" s="302">
        <f>LA_San!O96+LA_Cons!O96</f>
        <v>0</v>
      </c>
      <c r="P96" s="302">
        <f>LA_San!P96+LA_Cons!P96</f>
        <v>0</v>
      </c>
      <c r="Q96" s="302">
        <f>LA_San!Q96+LA_Cons!Q96</f>
        <v>0</v>
      </c>
      <c r="R96" s="302">
        <f>LA_San!R96+LA_Cons!R96</f>
        <v>0</v>
      </c>
      <c r="S96" s="302">
        <f>LA_San!S96+LA_Cons!S96</f>
        <v>0</v>
      </c>
      <c r="T96" s="302">
        <f>LA_San!T96+LA_Cons!T96</f>
        <v>0</v>
      </c>
      <c r="U96" s="303">
        <f t="shared" si="18"/>
        <v>0</v>
      </c>
    </row>
    <row r="97" spans="1:21" ht="14.25">
      <c r="A97" s="150" t="str">
        <f t="shared" si="21"/>
        <v>719</v>
      </c>
      <c r="B97" s="150" t="s">
        <v>74</v>
      </c>
      <c r="C97" s="172" t="str">
        <f t="shared" si="22"/>
        <v>2J100</v>
      </c>
      <c r="D97" s="289" t="s">
        <v>268</v>
      </c>
      <c r="E97" s="289"/>
      <c r="F97" s="323"/>
      <c r="G97" s="176" t="s">
        <v>269</v>
      </c>
      <c r="H97" s="219">
        <f aca="true" t="shared" si="26" ref="H97:T97">SUM(H98:H103)</f>
        <v>1460</v>
      </c>
      <c r="I97" s="220">
        <f t="shared" si="26"/>
        <v>21334</v>
      </c>
      <c r="J97" s="220">
        <f t="shared" si="26"/>
        <v>3786</v>
      </c>
      <c r="K97" s="220">
        <f t="shared" si="26"/>
        <v>1042188</v>
      </c>
      <c r="L97" s="220">
        <f t="shared" si="26"/>
        <v>1121832</v>
      </c>
      <c r="M97" s="220">
        <f t="shared" si="26"/>
        <v>1454147</v>
      </c>
      <c r="N97" s="220">
        <f t="shared" si="26"/>
        <v>18972</v>
      </c>
      <c r="O97" s="220">
        <f t="shared" si="26"/>
        <v>53661</v>
      </c>
      <c r="P97" s="220">
        <f t="shared" si="26"/>
        <v>111672</v>
      </c>
      <c r="Q97" s="220">
        <f t="shared" si="26"/>
        <v>217591</v>
      </c>
      <c r="R97" s="220">
        <f t="shared" si="26"/>
        <v>2435</v>
      </c>
      <c r="S97" s="220">
        <f t="shared" si="26"/>
        <v>48803</v>
      </c>
      <c r="T97" s="220">
        <f t="shared" si="26"/>
        <v>0</v>
      </c>
      <c r="U97" s="179">
        <f t="shared" si="18"/>
        <v>4097881</v>
      </c>
    </row>
    <row r="98" spans="1:21" ht="27">
      <c r="A98" s="150" t="str">
        <f t="shared" si="21"/>
        <v>719</v>
      </c>
      <c r="B98" s="150" t="s">
        <v>74</v>
      </c>
      <c r="C98" s="172" t="str">
        <f t="shared" si="22"/>
        <v>2J110</v>
      </c>
      <c r="D98" s="296"/>
      <c r="E98" s="316" t="s">
        <v>270</v>
      </c>
      <c r="F98" s="317"/>
      <c r="G98" s="297" t="s">
        <v>271</v>
      </c>
      <c r="H98" s="186">
        <f>LA_San!H98+LA_Cons!H98</f>
        <v>1460</v>
      </c>
      <c r="I98" s="229">
        <f>LA_San!I98+LA_Cons!I98</f>
        <v>21334</v>
      </c>
      <c r="J98" s="229">
        <f>LA_San!J98+LA_Cons!J98</f>
        <v>3786</v>
      </c>
      <c r="K98" s="229">
        <f>LA_San!K98+LA_Cons!K98</f>
        <v>1042188</v>
      </c>
      <c r="L98" s="229">
        <f>LA_San!L98+LA_Cons!L98</f>
        <v>1121832</v>
      </c>
      <c r="M98" s="229">
        <f>LA_San!M98+LA_Cons!M98</f>
        <v>1454147</v>
      </c>
      <c r="N98" s="229">
        <f>LA_San!N98+LA_Cons!N98</f>
        <v>18972</v>
      </c>
      <c r="O98" s="229">
        <f>LA_San!O98+LA_Cons!O98</f>
        <v>53661</v>
      </c>
      <c r="P98" s="229">
        <f>LA_San!P98+LA_Cons!P98</f>
        <v>111672</v>
      </c>
      <c r="Q98" s="229">
        <f>LA_San!Q98+LA_Cons!Q98</f>
        <v>217591</v>
      </c>
      <c r="R98" s="229">
        <f>LA_San!R98+LA_Cons!R98</f>
        <v>2435</v>
      </c>
      <c r="S98" s="229">
        <f>LA_San!S98+LA_Cons!S98</f>
        <v>48803</v>
      </c>
      <c r="T98" s="229">
        <f>LA_San!T98+LA_Cons!T98</f>
        <v>0</v>
      </c>
      <c r="U98" s="226">
        <f t="shared" si="18"/>
        <v>4097881</v>
      </c>
    </row>
    <row r="99" spans="1:21" ht="27">
      <c r="A99" s="150" t="str">
        <f t="shared" si="21"/>
        <v>719</v>
      </c>
      <c r="B99" s="150" t="s">
        <v>74</v>
      </c>
      <c r="C99" s="172" t="str">
        <f t="shared" si="22"/>
        <v>2J120</v>
      </c>
      <c r="D99" s="296"/>
      <c r="E99" s="316" t="s">
        <v>272</v>
      </c>
      <c r="F99" s="317"/>
      <c r="G99" s="297" t="s">
        <v>273</v>
      </c>
      <c r="H99" s="186">
        <f>LA_San!H99+LA_Cons!H99</f>
        <v>0</v>
      </c>
      <c r="I99" s="229">
        <f>LA_San!I99+LA_Cons!I99</f>
        <v>0</v>
      </c>
      <c r="J99" s="229">
        <f>LA_San!J99+LA_Cons!J99</f>
        <v>0</v>
      </c>
      <c r="K99" s="229">
        <f>LA_San!K99+LA_Cons!K99</f>
        <v>0</v>
      </c>
      <c r="L99" s="229">
        <f>LA_San!L99+LA_Cons!L99</f>
        <v>0</v>
      </c>
      <c r="M99" s="229">
        <f>LA_San!M99+LA_Cons!M99</f>
        <v>0</v>
      </c>
      <c r="N99" s="229">
        <f>LA_San!N99+LA_Cons!N99</f>
        <v>0</v>
      </c>
      <c r="O99" s="229">
        <f>LA_San!O99+LA_Cons!O99</f>
        <v>0</v>
      </c>
      <c r="P99" s="229">
        <f>LA_San!P99+LA_Cons!P99</f>
        <v>0</v>
      </c>
      <c r="Q99" s="229">
        <f>LA_San!Q99+LA_Cons!Q99</f>
        <v>0</v>
      </c>
      <c r="R99" s="229">
        <f>LA_San!R99+LA_Cons!R99</f>
        <v>0</v>
      </c>
      <c r="S99" s="229">
        <f>LA_San!S99+LA_Cons!S99</f>
        <v>0</v>
      </c>
      <c r="T99" s="229">
        <f>LA_San!T99+LA_Cons!T99</f>
        <v>0</v>
      </c>
      <c r="U99" s="226">
        <f aca="true" t="shared" si="27" ref="U99:U106">SUM(H99:T99)</f>
        <v>0</v>
      </c>
    </row>
    <row r="100" spans="1:21" ht="27">
      <c r="A100" s="150" t="str">
        <f t="shared" si="21"/>
        <v>719</v>
      </c>
      <c r="B100" s="150" t="s">
        <v>74</v>
      </c>
      <c r="C100" s="172" t="str">
        <f t="shared" si="22"/>
        <v>2J130</v>
      </c>
      <c r="D100" s="296"/>
      <c r="E100" s="316" t="s">
        <v>274</v>
      </c>
      <c r="F100" s="317"/>
      <c r="G100" s="297" t="s">
        <v>275</v>
      </c>
      <c r="H100" s="186">
        <f>LA_San!H100+LA_Cons!H100</f>
        <v>0</v>
      </c>
      <c r="I100" s="229">
        <f>LA_San!I100+LA_Cons!I100</f>
        <v>0</v>
      </c>
      <c r="J100" s="229">
        <f>LA_San!J100+LA_Cons!J100</f>
        <v>0</v>
      </c>
      <c r="K100" s="229">
        <f>LA_San!K100+LA_Cons!K100</f>
        <v>0</v>
      </c>
      <c r="L100" s="229">
        <f>LA_San!L100+LA_Cons!L100</f>
        <v>0</v>
      </c>
      <c r="M100" s="229">
        <f>LA_San!M100+LA_Cons!M100</f>
        <v>0</v>
      </c>
      <c r="N100" s="229">
        <f>LA_San!N100+LA_Cons!N100</f>
        <v>0</v>
      </c>
      <c r="O100" s="229">
        <f>LA_San!O100+LA_Cons!O100</f>
        <v>0</v>
      </c>
      <c r="P100" s="229">
        <f>LA_San!P100+LA_Cons!P100</f>
        <v>0</v>
      </c>
      <c r="Q100" s="229">
        <f>LA_San!Q100+LA_Cons!Q100</f>
        <v>0</v>
      </c>
      <c r="R100" s="229">
        <f>LA_San!R100+LA_Cons!R100</f>
        <v>0</v>
      </c>
      <c r="S100" s="229">
        <f>LA_San!S100+LA_Cons!S100</f>
        <v>0</v>
      </c>
      <c r="T100" s="229">
        <f>LA_San!T100+LA_Cons!T100</f>
        <v>0</v>
      </c>
      <c r="U100" s="226">
        <f t="shared" si="27"/>
        <v>0</v>
      </c>
    </row>
    <row r="101" spans="1:21" ht="27">
      <c r="A101" s="150" t="str">
        <f t="shared" si="21"/>
        <v>719</v>
      </c>
      <c r="B101" s="150" t="s">
        <v>74</v>
      </c>
      <c r="C101" s="172" t="str">
        <f t="shared" si="22"/>
        <v>2J140</v>
      </c>
      <c r="D101" s="296"/>
      <c r="E101" s="316" t="s">
        <v>276</v>
      </c>
      <c r="F101" s="317"/>
      <c r="G101" s="297" t="s">
        <v>277</v>
      </c>
      <c r="H101" s="186">
        <f>LA_San!H101+LA_Cons!H101</f>
        <v>0</v>
      </c>
      <c r="I101" s="229">
        <f>LA_San!I101+LA_Cons!I101</f>
        <v>0</v>
      </c>
      <c r="J101" s="229">
        <f>LA_San!J101+LA_Cons!J101</f>
        <v>0</v>
      </c>
      <c r="K101" s="229">
        <f>LA_San!K101+LA_Cons!K101</f>
        <v>0</v>
      </c>
      <c r="L101" s="229">
        <f>LA_San!L101+LA_Cons!L101</f>
        <v>0</v>
      </c>
      <c r="M101" s="229">
        <f>LA_San!M101+LA_Cons!M101</f>
        <v>0</v>
      </c>
      <c r="N101" s="229">
        <f>LA_San!N101+LA_Cons!N101</f>
        <v>0</v>
      </c>
      <c r="O101" s="229">
        <f>LA_San!O101+LA_Cons!O101</f>
        <v>0</v>
      </c>
      <c r="P101" s="229">
        <f>LA_San!P101+LA_Cons!P101</f>
        <v>0</v>
      </c>
      <c r="Q101" s="229">
        <f>LA_San!Q101+LA_Cons!Q101</f>
        <v>0</v>
      </c>
      <c r="R101" s="229">
        <f>LA_San!R101+LA_Cons!R101</f>
        <v>0</v>
      </c>
      <c r="S101" s="229">
        <f>LA_San!S101+LA_Cons!S101</f>
        <v>0</v>
      </c>
      <c r="T101" s="229">
        <f>LA_San!T101+LA_Cons!T101</f>
        <v>0</v>
      </c>
      <c r="U101" s="226">
        <f t="shared" si="27"/>
        <v>0</v>
      </c>
    </row>
    <row r="102" spans="1:21" ht="27">
      <c r="A102" s="150" t="str">
        <f t="shared" si="21"/>
        <v>719</v>
      </c>
      <c r="B102" s="150" t="s">
        <v>74</v>
      </c>
      <c r="C102" s="172" t="str">
        <f t="shared" si="22"/>
        <v>2J150</v>
      </c>
      <c r="D102" s="296"/>
      <c r="E102" s="316" t="s">
        <v>278</v>
      </c>
      <c r="F102" s="317"/>
      <c r="G102" s="297" t="s">
        <v>279</v>
      </c>
      <c r="H102" s="186">
        <f>LA_San!H102+LA_Cons!H102</f>
        <v>0</v>
      </c>
      <c r="I102" s="229">
        <f>LA_San!I102+LA_Cons!I102</f>
        <v>0</v>
      </c>
      <c r="J102" s="229">
        <f>LA_San!J102+LA_Cons!J102</f>
        <v>0</v>
      </c>
      <c r="K102" s="229">
        <f>LA_San!K102+LA_Cons!K102</f>
        <v>0</v>
      </c>
      <c r="L102" s="229">
        <f>LA_San!L102+LA_Cons!L102</f>
        <v>0</v>
      </c>
      <c r="M102" s="229">
        <f>LA_San!M102+LA_Cons!M102</f>
        <v>0</v>
      </c>
      <c r="N102" s="229">
        <f>LA_San!N102+LA_Cons!N102</f>
        <v>0</v>
      </c>
      <c r="O102" s="229">
        <f>LA_San!O102+LA_Cons!O102</f>
        <v>0</v>
      </c>
      <c r="P102" s="229">
        <f>LA_San!P102+LA_Cons!P102</f>
        <v>0</v>
      </c>
      <c r="Q102" s="229">
        <f>LA_San!Q102+LA_Cons!Q102</f>
        <v>0</v>
      </c>
      <c r="R102" s="229">
        <f>LA_San!R102+LA_Cons!R102</f>
        <v>0</v>
      </c>
      <c r="S102" s="229">
        <f>LA_San!S102+LA_Cons!S102</f>
        <v>0</v>
      </c>
      <c r="T102" s="229">
        <f>LA_San!T102+LA_Cons!T102</f>
        <v>0</v>
      </c>
      <c r="U102" s="226">
        <f t="shared" si="27"/>
        <v>0</v>
      </c>
    </row>
    <row r="103" spans="1:21" ht="27.75" thickBot="1">
      <c r="A103" s="150" t="str">
        <f t="shared" si="21"/>
        <v>719</v>
      </c>
      <c r="B103" s="150" t="s">
        <v>74</v>
      </c>
      <c r="C103" s="172" t="str">
        <f t="shared" si="22"/>
        <v>2J160</v>
      </c>
      <c r="D103" s="296"/>
      <c r="E103" s="316" t="s">
        <v>280</v>
      </c>
      <c r="F103" s="317"/>
      <c r="G103" s="297" t="s">
        <v>281</v>
      </c>
      <c r="H103" s="194">
        <f>LA_San!H103+LA_Cons!H103</f>
        <v>0</v>
      </c>
      <c r="I103" s="273">
        <f>LA_San!I103+LA_Cons!I103</f>
        <v>0</v>
      </c>
      <c r="J103" s="273">
        <f>LA_San!J103+LA_Cons!J103</f>
        <v>0</v>
      </c>
      <c r="K103" s="273">
        <f>LA_San!K103+LA_Cons!K103</f>
        <v>0</v>
      </c>
      <c r="L103" s="273">
        <f>LA_San!L103+LA_Cons!L103</f>
        <v>0</v>
      </c>
      <c r="M103" s="273">
        <f>LA_San!M103+LA_Cons!M103</f>
        <v>0</v>
      </c>
      <c r="N103" s="273">
        <f>LA_San!N103+LA_Cons!N103</f>
        <v>0</v>
      </c>
      <c r="O103" s="273">
        <f>LA_San!O103+LA_Cons!O103</f>
        <v>0</v>
      </c>
      <c r="P103" s="273">
        <f>LA_San!P103+LA_Cons!P103</f>
        <v>0</v>
      </c>
      <c r="Q103" s="273">
        <f>LA_San!Q103+LA_Cons!Q103</f>
        <v>0</v>
      </c>
      <c r="R103" s="273">
        <f>LA_San!R103+LA_Cons!R103</f>
        <v>0</v>
      </c>
      <c r="S103" s="273">
        <f>LA_San!S103+LA_Cons!S103</f>
        <v>0</v>
      </c>
      <c r="T103" s="273">
        <f>LA_San!T103+LA_Cons!T103</f>
        <v>0</v>
      </c>
      <c r="U103" s="241">
        <f t="shared" si="27"/>
        <v>0</v>
      </c>
    </row>
    <row r="104" spans="1:21" ht="15" thickBot="1">
      <c r="A104" s="150" t="str">
        <f t="shared" si="21"/>
        <v>719</v>
      </c>
      <c r="B104" s="150" t="s">
        <v>74</v>
      </c>
      <c r="C104" s="172" t="str">
        <f t="shared" si="22"/>
        <v>2K100</v>
      </c>
      <c r="D104" s="324" t="s">
        <v>282</v>
      </c>
      <c r="E104" s="325"/>
      <c r="F104" s="326"/>
      <c r="G104" s="200" t="s">
        <v>283</v>
      </c>
      <c r="H104" s="279">
        <f>LA_San!H104+LA_Cons!H104</f>
        <v>0</v>
      </c>
      <c r="I104" s="280">
        <f>LA_San!I104+LA_Cons!I104</f>
        <v>0</v>
      </c>
      <c r="J104" s="280">
        <f>LA_San!J104+LA_Cons!J104</f>
        <v>0</v>
      </c>
      <c r="K104" s="280">
        <f>LA_San!K104+LA_Cons!K104</f>
        <v>0</v>
      </c>
      <c r="L104" s="280">
        <f>LA_San!L104+LA_Cons!L104</f>
        <v>0</v>
      </c>
      <c r="M104" s="280">
        <f>LA_San!M104+LA_Cons!M104</f>
        <v>0</v>
      </c>
      <c r="N104" s="280">
        <f>LA_San!N104+LA_Cons!N104</f>
        <v>0</v>
      </c>
      <c r="O104" s="280">
        <f>LA_San!O104+LA_Cons!O104</f>
        <v>0</v>
      </c>
      <c r="P104" s="280">
        <f>LA_San!P104+LA_Cons!P104</f>
        <v>0</v>
      </c>
      <c r="Q104" s="280">
        <f>LA_San!Q104+LA_Cons!Q104</f>
        <v>0</v>
      </c>
      <c r="R104" s="280">
        <f>LA_San!R104+LA_Cons!R104</f>
        <v>0</v>
      </c>
      <c r="S104" s="280">
        <f>LA_San!S104+LA_Cons!S104</f>
        <v>0</v>
      </c>
      <c r="T104" s="280">
        <f>LA_San!T104+LA_Cons!T104</f>
        <v>0</v>
      </c>
      <c r="U104" s="241">
        <f t="shared" si="27"/>
        <v>0</v>
      </c>
    </row>
    <row r="105" spans="1:21" ht="29.25" thickBot="1">
      <c r="A105" s="150" t="str">
        <f t="shared" si="21"/>
        <v>719</v>
      </c>
      <c r="B105" s="150" t="s">
        <v>74</v>
      </c>
      <c r="C105" s="172" t="str">
        <f t="shared" si="22"/>
        <v>2L100</v>
      </c>
      <c r="D105" s="327" t="s">
        <v>284</v>
      </c>
      <c r="E105" s="328"/>
      <c r="F105" s="329"/>
      <c r="G105" s="330" t="s">
        <v>285</v>
      </c>
      <c r="H105" s="287">
        <f>LA_San!H105+LA_Cons!H105</f>
        <v>0</v>
      </c>
      <c r="I105" s="288">
        <f>LA_San!I105+LA_Cons!I105</f>
        <v>0</v>
      </c>
      <c r="J105" s="288">
        <f>LA_San!J105+LA_Cons!J105</f>
        <v>0</v>
      </c>
      <c r="K105" s="288">
        <f>LA_San!K105+LA_Cons!K105</f>
        <v>0</v>
      </c>
      <c r="L105" s="288">
        <f>LA_San!L105+LA_Cons!L105</f>
        <v>0</v>
      </c>
      <c r="M105" s="288">
        <f>LA_San!M105+LA_Cons!M105</f>
        <v>0</v>
      </c>
      <c r="N105" s="288">
        <f>LA_San!N105+LA_Cons!N105</f>
        <v>0</v>
      </c>
      <c r="O105" s="288">
        <f>LA_San!O105+LA_Cons!O105</f>
        <v>0</v>
      </c>
      <c r="P105" s="288">
        <f>LA_San!P105+LA_Cons!P105</f>
        <v>0</v>
      </c>
      <c r="Q105" s="288">
        <f>LA_San!Q105+LA_Cons!Q105</f>
        <v>0</v>
      </c>
      <c r="R105" s="288">
        <f>LA_San!R105+LA_Cons!R105</f>
        <v>0</v>
      </c>
      <c r="S105" s="288">
        <f>LA_San!S105+LA_Cons!S105</f>
        <v>0</v>
      </c>
      <c r="T105" s="288">
        <f>LA_San!T105+LA_Cons!T105</f>
        <v>0</v>
      </c>
      <c r="U105" s="217">
        <f t="shared" si="27"/>
        <v>0</v>
      </c>
    </row>
    <row r="106" spans="1:21" ht="16.5" thickBot="1">
      <c r="A106" s="150" t="str">
        <f t="shared" si="21"/>
        <v>719</v>
      </c>
      <c r="B106" s="150" t="s">
        <v>74</v>
      </c>
      <c r="C106" s="172">
        <f t="shared" si="22"/>
        <v>29999</v>
      </c>
      <c r="D106" s="331">
        <v>29999</v>
      </c>
      <c r="E106" s="332"/>
      <c r="F106" s="332"/>
      <c r="G106" s="333" t="s">
        <v>286</v>
      </c>
      <c r="H106" s="253">
        <f aca="true" t="shared" si="28" ref="H106:T106">H105+H104+H97+H91+H81+H67+H61+H55+H54+H53+H52+H35</f>
        <v>13751799</v>
      </c>
      <c r="I106" s="253">
        <f t="shared" si="28"/>
        <v>265599</v>
      </c>
      <c r="J106" s="253">
        <f t="shared" si="28"/>
        <v>1766840</v>
      </c>
      <c r="K106" s="253">
        <f t="shared" si="28"/>
        <v>6957142</v>
      </c>
      <c r="L106" s="253">
        <f t="shared" si="28"/>
        <v>7786684</v>
      </c>
      <c r="M106" s="253">
        <f t="shared" si="28"/>
        <v>30411248</v>
      </c>
      <c r="N106" s="253">
        <f t="shared" si="28"/>
        <v>315296</v>
      </c>
      <c r="O106" s="253">
        <f t="shared" si="28"/>
        <v>1112699</v>
      </c>
      <c r="P106" s="253">
        <f t="shared" si="28"/>
        <v>4462696</v>
      </c>
      <c r="Q106" s="253">
        <f t="shared" si="28"/>
        <v>1964344</v>
      </c>
      <c r="R106" s="253">
        <f t="shared" si="28"/>
        <v>40188</v>
      </c>
      <c r="S106" s="253">
        <f t="shared" si="28"/>
        <v>980953</v>
      </c>
      <c r="T106" s="253">
        <f t="shared" si="28"/>
        <v>0</v>
      </c>
      <c r="U106" s="217">
        <f t="shared" si="27"/>
        <v>69815488</v>
      </c>
    </row>
    <row r="107" spans="1:21" ht="17.25" thickBot="1">
      <c r="A107" s="150" t="str">
        <f t="shared" si="21"/>
        <v>719</v>
      </c>
      <c r="B107" s="150" t="s">
        <v>74</v>
      </c>
      <c r="C107" s="172" t="str">
        <f t="shared" si="22"/>
        <v>ASSISTENZA OSPEDALIERA</v>
      </c>
      <c r="D107" s="629" t="s">
        <v>287</v>
      </c>
      <c r="E107" s="630"/>
      <c r="F107" s="630"/>
      <c r="G107" s="630"/>
      <c r="H107" s="631"/>
      <c r="I107" s="631"/>
      <c r="J107" s="631"/>
      <c r="K107" s="631"/>
      <c r="L107" s="631"/>
      <c r="M107" s="631"/>
      <c r="N107" s="631"/>
      <c r="O107" s="631"/>
      <c r="P107" s="631"/>
      <c r="Q107" s="631"/>
      <c r="R107" s="631"/>
      <c r="S107" s="631"/>
      <c r="T107" s="631"/>
      <c r="U107" s="632"/>
    </row>
    <row r="108" spans="1:21" ht="14.25">
      <c r="A108" s="150" t="str">
        <f t="shared" si="21"/>
        <v>719</v>
      </c>
      <c r="B108" s="150" t="s">
        <v>74</v>
      </c>
      <c r="C108" s="172" t="str">
        <f t="shared" si="22"/>
        <v>3A100</v>
      </c>
      <c r="D108" s="289" t="s">
        <v>288</v>
      </c>
      <c r="E108" s="304"/>
      <c r="F108" s="334"/>
      <c r="G108" s="218" t="s">
        <v>289</v>
      </c>
      <c r="H108" s="219">
        <f aca="true" t="shared" si="29" ref="H108:T108">H109+H112</f>
        <v>458894</v>
      </c>
      <c r="I108" s="220">
        <f t="shared" si="29"/>
        <v>41607</v>
      </c>
      <c r="J108" s="220">
        <f t="shared" si="29"/>
        <v>93508</v>
      </c>
      <c r="K108" s="220">
        <f t="shared" si="29"/>
        <v>994256</v>
      </c>
      <c r="L108" s="220">
        <f t="shared" si="29"/>
        <v>1181947</v>
      </c>
      <c r="M108" s="220">
        <f t="shared" si="29"/>
        <v>4596895</v>
      </c>
      <c r="N108" s="220">
        <f t="shared" si="29"/>
        <v>68383</v>
      </c>
      <c r="O108" s="220">
        <f t="shared" si="29"/>
        <v>58598</v>
      </c>
      <c r="P108" s="220">
        <f t="shared" si="29"/>
        <v>408399</v>
      </c>
      <c r="Q108" s="220">
        <f t="shared" si="29"/>
        <v>384259</v>
      </c>
      <c r="R108" s="220">
        <f t="shared" si="29"/>
        <v>8673</v>
      </c>
      <c r="S108" s="220">
        <f t="shared" si="29"/>
        <v>143221</v>
      </c>
      <c r="T108" s="220">
        <f t="shared" si="29"/>
        <v>0</v>
      </c>
      <c r="U108" s="179">
        <f aca="true" t="shared" si="30" ref="U108:U127">SUM(H108:T108)</f>
        <v>8438640</v>
      </c>
    </row>
    <row r="109" spans="1:21" ht="13.5">
      <c r="A109" s="150" t="str">
        <f t="shared" si="21"/>
        <v>719</v>
      </c>
      <c r="B109" s="150" t="s">
        <v>74</v>
      </c>
      <c r="C109" s="172" t="str">
        <f t="shared" si="22"/>
        <v>3A110</v>
      </c>
      <c r="D109" s="309"/>
      <c r="E109" s="295" t="s">
        <v>290</v>
      </c>
      <c r="F109" s="335"/>
      <c r="G109" s="267" t="s">
        <v>291</v>
      </c>
      <c r="H109" s="258">
        <f aca="true" t="shared" si="31" ref="H109:T109">H110+H111</f>
        <v>229070</v>
      </c>
      <c r="I109" s="259">
        <f t="shared" si="31"/>
        <v>36066</v>
      </c>
      <c r="J109" s="259">
        <f t="shared" si="31"/>
        <v>47458</v>
      </c>
      <c r="K109" s="259">
        <f t="shared" si="31"/>
        <v>888510</v>
      </c>
      <c r="L109" s="259">
        <f t="shared" si="31"/>
        <v>976105</v>
      </c>
      <c r="M109" s="259">
        <f t="shared" si="31"/>
        <v>2560887</v>
      </c>
      <c r="N109" s="259">
        <f t="shared" si="31"/>
        <v>51982</v>
      </c>
      <c r="O109" s="259">
        <f t="shared" si="31"/>
        <v>55313</v>
      </c>
      <c r="P109" s="259">
        <f t="shared" si="31"/>
        <v>277394</v>
      </c>
      <c r="Q109" s="259">
        <f t="shared" si="31"/>
        <v>344904</v>
      </c>
      <c r="R109" s="259">
        <f t="shared" si="31"/>
        <v>6593</v>
      </c>
      <c r="S109" s="259">
        <f t="shared" si="31"/>
        <v>105960</v>
      </c>
      <c r="T109" s="259">
        <f t="shared" si="31"/>
        <v>0</v>
      </c>
      <c r="U109" s="226">
        <f t="shared" si="30"/>
        <v>5580242</v>
      </c>
    </row>
    <row r="110" spans="1:21" ht="13.5">
      <c r="A110" s="150" t="str">
        <f t="shared" si="21"/>
        <v>719</v>
      </c>
      <c r="B110" s="150" t="s">
        <v>74</v>
      </c>
      <c r="C110" s="172" t="str">
        <f t="shared" si="22"/>
        <v>3A111 </v>
      </c>
      <c r="D110" s="309"/>
      <c r="E110" s="295"/>
      <c r="F110" s="335" t="s">
        <v>292</v>
      </c>
      <c r="G110" s="308" t="s">
        <v>293</v>
      </c>
      <c r="H110" s="186">
        <f>LA_San!H110+LA_Cons!H110</f>
        <v>211324</v>
      </c>
      <c r="I110" s="229">
        <f>LA_San!I110+LA_Cons!I110</f>
        <v>33400</v>
      </c>
      <c r="J110" s="229">
        <f>LA_San!J110+LA_Cons!J110</f>
        <v>43997</v>
      </c>
      <c r="K110" s="229">
        <f>LA_San!K110+LA_Cons!K110</f>
        <v>828795</v>
      </c>
      <c r="L110" s="229">
        <f>LA_San!L110+LA_Cons!L110</f>
        <v>937140</v>
      </c>
      <c r="M110" s="229">
        <f>LA_San!M110+LA_Cons!M110</f>
        <v>2048710</v>
      </c>
      <c r="N110" s="229">
        <f>LA_San!N110+LA_Cons!N110</f>
        <v>51982</v>
      </c>
      <c r="O110" s="229">
        <f>LA_San!O110+LA_Cons!O110</f>
        <v>55313</v>
      </c>
      <c r="P110" s="229">
        <f>LA_San!P110+LA_Cons!P110</f>
        <v>274807</v>
      </c>
      <c r="Q110" s="229">
        <f>LA_San!Q110+LA_Cons!Q110</f>
        <v>297536</v>
      </c>
      <c r="R110" s="229">
        <f>LA_San!R110+LA_Cons!R110</f>
        <v>6593</v>
      </c>
      <c r="S110" s="229">
        <f>LA_San!S110+LA_Cons!S110</f>
        <v>105960</v>
      </c>
      <c r="T110" s="229">
        <f>LA_San!T110+LA_Cons!T110</f>
        <v>0</v>
      </c>
      <c r="U110" s="226">
        <f t="shared" si="30"/>
        <v>4895557</v>
      </c>
    </row>
    <row r="111" spans="1:21" ht="13.5">
      <c r="A111" s="150" t="str">
        <f t="shared" si="21"/>
        <v>719</v>
      </c>
      <c r="B111" s="150" t="s">
        <v>74</v>
      </c>
      <c r="C111" s="172" t="str">
        <f t="shared" si="22"/>
        <v>3A112</v>
      </c>
      <c r="D111" s="309"/>
      <c r="E111" s="295"/>
      <c r="F111" s="335" t="s">
        <v>294</v>
      </c>
      <c r="G111" s="308" t="s">
        <v>295</v>
      </c>
      <c r="H111" s="186">
        <f>LA_San!H111+LA_Cons!H111</f>
        <v>17746</v>
      </c>
      <c r="I111" s="229">
        <f>LA_San!I111+LA_Cons!I111</f>
        <v>2666</v>
      </c>
      <c r="J111" s="229">
        <f>LA_San!J111+LA_Cons!J111</f>
        <v>3461</v>
      </c>
      <c r="K111" s="229">
        <f>LA_San!K111+LA_Cons!K111</f>
        <v>59715</v>
      </c>
      <c r="L111" s="229">
        <f>LA_San!L111+LA_Cons!L111</f>
        <v>38965</v>
      </c>
      <c r="M111" s="229">
        <f>LA_San!M111+LA_Cons!M111</f>
        <v>512177</v>
      </c>
      <c r="N111" s="229">
        <f>LA_San!N111+LA_Cons!N111</f>
        <v>0</v>
      </c>
      <c r="O111" s="229">
        <f>LA_San!O111+LA_Cons!O111</f>
        <v>0</v>
      </c>
      <c r="P111" s="229">
        <f>LA_San!P111+LA_Cons!P111</f>
        <v>2587</v>
      </c>
      <c r="Q111" s="229">
        <f>LA_San!Q111+LA_Cons!Q111</f>
        <v>47368</v>
      </c>
      <c r="R111" s="229">
        <f>LA_San!R111+LA_Cons!R111</f>
        <v>0</v>
      </c>
      <c r="S111" s="229">
        <f>LA_San!S111+LA_Cons!S111</f>
        <v>0</v>
      </c>
      <c r="T111" s="229">
        <f>LA_San!T111+LA_Cons!T111</f>
        <v>0</v>
      </c>
      <c r="U111" s="226">
        <f t="shared" si="30"/>
        <v>684685</v>
      </c>
    </row>
    <row r="112" spans="1:21" ht="27.75" thickBot="1">
      <c r="A112" s="150" t="str">
        <f t="shared" si="21"/>
        <v>719</v>
      </c>
      <c r="B112" s="150" t="s">
        <v>74</v>
      </c>
      <c r="C112" s="172" t="str">
        <f t="shared" si="22"/>
        <v>3A120</v>
      </c>
      <c r="D112" s="309"/>
      <c r="E112" s="295" t="s">
        <v>296</v>
      </c>
      <c r="F112" s="335"/>
      <c r="G112" s="267" t="s">
        <v>297</v>
      </c>
      <c r="H112" s="301">
        <f>LA_San!H112+LA_Cons!H112</f>
        <v>229824</v>
      </c>
      <c r="I112" s="302">
        <f>LA_San!I112+LA_Cons!I112</f>
        <v>5541</v>
      </c>
      <c r="J112" s="302">
        <f>LA_San!J112+LA_Cons!J112</f>
        <v>46050</v>
      </c>
      <c r="K112" s="302">
        <f>LA_San!K112+LA_Cons!K112</f>
        <v>105746</v>
      </c>
      <c r="L112" s="302">
        <f>LA_San!L112+LA_Cons!L112</f>
        <v>205842</v>
      </c>
      <c r="M112" s="302">
        <f>LA_San!M112+LA_Cons!M112</f>
        <v>2036008</v>
      </c>
      <c r="N112" s="302">
        <f>LA_San!N112+LA_Cons!N112</f>
        <v>16401</v>
      </c>
      <c r="O112" s="302">
        <f>LA_San!O112+LA_Cons!O112</f>
        <v>3285</v>
      </c>
      <c r="P112" s="302">
        <f>LA_San!P112+LA_Cons!P112</f>
        <v>131005</v>
      </c>
      <c r="Q112" s="302">
        <f>LA_San!Q112+LA_Cons!Q112</f>
        <v>39355</v>
      </c>
      <c r="R112" s="302">
        <f>LA_San!R112+LA_Cons!R112</f>
        <v>2080</v>
      </c>
      <c r="S112" s="302">
        <f>LA_San!S112+LA_Cons!S112</f>
        <v>37261</v>
      </c>
      <c r="T112" s="302">
        <f>LA_San!T112+LA_Cons!T112</f>
        <v>0</v>
      </c>
      <c r="U112" s="303">
        <f t="shared" si="30"/>
        <v>2858398</v>
      </c>
    </row>
    <row r="113" spans="1:21" ht="14.25">
      <c r="A113" s="150" t="str">
        <f t="shared" si="21"/>
        <v>719</v>
      </c>
      <c r="B113" s="150" t="s">
        <v>74</v>
      </c>
      <c r="C113" s="172" t="str">
        <f t="shared" si="22"/>
        <v>3B100</v>
      </c>
      <c r="D113" s="289" t="s">
        <v>298</v>
      </c>
      <c r="E113" s="304"/>
      <c r="F113" s="334"/>
      <c r="G113" s="218" t="s">
        <v>299</v>
      </c>
      <c r="H113" s="219">
        <f>SUM(H114:H118)</f>
        <v>8262068</v>
      </c>
      <c r="I113" s="220">
        <f aca="true" t="shared" si="32" ref="I113:T113">SUM(I114:I118)</f>
        <v>240901</v>
      </c>
      <c r="J113" s="220">
        <f t="shared" si="32"/>
        <v>82307</v>
      </c>
      <c r="K113" s="220">
        <f t="shared" si="32"/>
        <v>9056288</v>
      </c>
      <c r="L113" s="220">
        <f t="shared" si="32"/>
        <v>8788495</v>
      </c>
      <c r="M113" s="220">
        <f t="shared" si="32"/>
        <v>42435269</v>
      </c>
      <c r="N113" s="220">
        <f t="shared" si="32"/>
        <v>305763</v>
      </c>
      <c r="O113" s="220">
        <f t="shared" si="32"/>
        <v>891033</v>
      </c>
      <c r="P113" s="220">
        <f t="shared" si="32"/>
        <v>2469671</v>
      </c>
      <c r="Q113" s="220">
        <f t="shared" si="32"/>
        <v>3381535</v>
      </c>
      <c r="R113" s="220">
        <f t="shared" si="32"/>
        <v>38792</v>
      </c>
      <c r="S113" s="220">
        <f t="shared" si="32"/>
        <v>767085</v>
      </c>
      <c r="T113" s="220">
        <f t="shared" si="32"/>
        <v>0</v>
      </c>
      <c r="U113" s="179">
        <f t="shared" si="30"/>
        <v>76719207</v>
      </c>
    </row>
    <row r="114" spans="1:21" ht="13.5">
      <c r="A114" s="150" t="str">
        <f t="shared" si="21"/>
        <v>719</v>
      </c>
      <c r="B114" s="150" t="s">
        <v>74</v>
      </c>
      <c r="C114" s="172" t="str">
        <f t="shared" si="22"/>
        <v>3B110</v>
      </c>
      <c r="D114" s="309"/>
      <c r="E114" s="295" t="s">
        <v>300</v>
      </c>
      <c r="F114" s="335"/>
      <c r="G114" s="267" t="s">
        <v>301</v>
      </c>
      <c r="H114" s="186">
        <f>LA_San!H114+LA_Cons!H114</f>
        <v>22924</v>
      </c>
      <c r="I114" s="229">
        <f>LA_San!I114+LA_Cons!I114</f>
        <v>483</v>
      </c>
      <c r="J114" s="229">
        <f>LA_San!J114+LA_Cons!J114</f>
        <v>0</v>
      </c>
      <c r="K114" s="229">
        <f>LA_San!K114+LA_Cons!K114</f>
        <v>35856</v>
      </c>
      <c r="L114" s="229">
        <f>LA_San!L114+LA_Cons!L114</f>
        <v>15218</v>
      </c>
      <c r="M114" s="229">
        <f>LA_San!M114+LA_Cons!M114</f>
        <v>156915</v>
      </c>
      <c r="N114" s="229">
        <f>LA_San!N114+LA_Cons!N114</f>
        <v>0</v>
      </c>
      <c r="O114" s="229">
        <f>LA_San!O114+LA_Cons!O114</f>
        <v>2429</v>
      </c>
      <c r="P114" s="229">
        <f>LA_San!P114+LA_Cons!P114</f>
        <v>30</v>
      </c>
      <c r="Q114" s="229">
        <f>LA_San!Q114+LA_Cons!Q114</f>
        <v>17928</v>
      </c>
      <c r="R114" s="229">
        <f>LA_San!R114+LA_Cons!R114</f>
        <v>0</v>
      </c>
      <c r="S114" s="229">
        <f>LA_San!S114+LA_Cons!S114</f>
        <v>72</v>
      </c>
      <c r="T114" s="229">
        <f>LA_San!T114+LA_Cons!T114</f>
        <v>0</v>
      </c>
      <c r="U114" s="226">
        <f t="shared" si="30"/>
        <v>251855</v>
      </c>
    </row>
    <row r="115" spans="1:21" ht="13.5">
      <c r="A115" s="150" t="str">
        <f t="shared" si="21"/>
        <v>719</v>
      </c>
      <c r="B115" s="150" t="s">
        <v>74</v>
      </c>
      <c r="C115" s="172" t="str">
        <f t="shared" si="22"/>
        <v>3B120</v>
      </c>
      <c r="D115" s="309"/>
      <c r="E115" s="295" t="s">
        <v>302</v>
      </c>
      <c r="F115" s="335"/>
      <c r="G115" s="267" t="s">
        <v>303</v>
      </c>
      <c r="H115" s="186">
        <f>LA_San!H115+LA_Cons!H115</f>
        <v>169133</v>
      </c>
      <c r="I115" s="229">
        <f>LA_San!I115+LA_Cons!I115</f>
        <v>6889</v>
      </c>
      <c r="J115" s="229">
        <f>LA_San!J115+LA_Cons!J115</f>
        <v>42</v>
      </c>
      <c r="K115" s="229">
        <f>LA_San!K115+LA_Cons!K115</f>
        <v>500184</v>
      </c>
      <c r="L115" s="229">
        <f>LA_San!L115+LA_Cons!L115</f>
        <v>176189</v>
      </c>
      <c r="M115" s="229">
        <f>LA_San!M115+LA_Cons!M115</f>
        <v>2255655</v>
      </c>
      <c r="N115" s="229">
        <f>LA_San!N115+LA_Cons!N115</f>
        <v>433</v>
      </c>
      <c r="O115" s="229">
        <f>LA_San!O115+LA_Cons!O115</f>
        <v>25096</v>
      </c>
      <c r="P115" s="229">
        <f>LA_San!P115+LA_Cons!P115</f>
        <v>6178</v>
      </c>
      <c r="Q115" s="229">
        <f>LA_San!Q115+LA_Cons!Q115</f>
        <v>121220</v>
      </c>
      <c r="R115" s="229">
        <f>LA_San!R115+LA_Cons!R115</f>
        <v>55</v>
      </c>
      <c r="S115" s="229">
        <f>LA_San!S115+LA_Cons!S115</f>
        <v>3407</v>
      </c>
      <c r="T115" s="229">
        <f>LA_San!T115+LA_Cons!T115</f>
        <v>0</v>
      </c>
      <c r="U115" s="226">
        <f t="shared" si="30"/>
        <v>3264481</v>
      </c>
    </row>
    <row r="116" spans="1:21" ht="13.5">
      <c r="A116" s="150" t="str">
        <f t="shared" si="21"/>
        <v>719</v>
      </c>
      <c r="B116" s="150" t="s">
        <v>74</v>
      </c>
      <c r="C116" s="172" t="str">
        <f t="shared" si="22"/>
        <v>3B130</v>
      </c>
      <c r="D116" s="309"/>
      <c r="E116" s="295" t="s">
        <v>304</v>
      </c>
      <c r="F116" s="335"/>
      <c r="G116" s="267" t="s">
        <v>305</v>
      </c>
      <c r="H116" s="186">
        <f>LA_San!H116+LA_Cons!H116</f>
        <v>7295530</v>
      </c>
      <c r="I116" s="229">
        <f>LA_San!I116+LA_Cons!I116</f>
        <v>233529</v>
      </c>
      <c r="J116" s="229">
        <f>LA_San!J116+LA_Cons!J116</f>
        <v>82265</v>
      </c>
      <c r="K116" s="229">
        <f>LA_San!K116+LA_Cons!K116</f>
        <v>8520248</v>
      </c>
      <c r="L116" s="229">
        <f>LA_San!L116+LA_Cons!L116</f>
        <v>8597088</v>
      </c>
      <c r="M116" s="229">
        <f>LA_San!M116+LA_Cons!M116</f>
        <v>40022699</v>
      </c>
      <c r="N116" s="229">
        <f>LA_San!N116+LA_Cons!N116</f>
        <v>305330</v>
      </c>
      <c r="O116" s="229">
        <f>LA_San!O116+LA_Cons!O116</f>
        <v>863508</v>
      </c>
      <c r="P116" s="229">
        <f>LA_San!P116+LA_Cons!P116</f>
        <v>2463463</v>
      </c>
      <c r="Q116" s="229">
        <f>LA_San!Q116+LA_Cons!Q116</f>
        <v>3242387</v>
      </c>
      <c r="R116" s="229">
        <f>LA_San!R116+LA_Cons!R116</f>
        <v>38737</v>
      </c>
      <c r="S116" s="229">
        <f>LA_San!S116+LA_Cons!S116</f>
        <v>763606</v>
      </c>
      <c r="T116" s="229">
        <f>LA_San!T116+LA_Cons!T116</f>
        <v>0</v>
      </c>
      <c r="U116" s="226">
        <f t="shared" si="30"/>
        <v>72428390</v>
      </c>
    </row>
    <row r="117" spans="1:21" ht="27">
      <c r="A117" s="150" t="str">
        <f t="shared" si="21"/>
        <v>719</v>
      </c>
      <c r="B117" s="150" t="s">
        <v>74</v>
      </c>
      <c r="C117" s="172" t="str">
        <f t="shared" si="22"/>
        <v>3B140</v>
      </c>
      <c r="D117" s="309"/>
      <c r="E117" s="295" t="s">
        <v>306</v>
      </c>
      <c r="F117" s="335"/>
      <c r="G117" s="267" t="s">
        <v>307</v>
      </c>
      <c r="H117" s="186">
        <f>LA_San!H117+LA_Cons!H117</f>
        <v>0</v>
      </c>
      <c r="I117" s="229">
        <f>LA_San!I117+LA_Cons!I117</f>
        <v>0</v>
      </c>
      <c r="J117" s="229">
        <f>LA_San!J117+LA_Cons!J117</f>
        <v>0</v>
      </c>
      <c r="K117" s="229">
        <f>LA_San!K117+LA_Cons!K117</f>
        <v>0</v>
      </c>
      <c r="L117" s="229">
        <f>LA_San!L117+LA_Cons!L117</f>
        <v>0</v>
      </c>
      <c r="M117" s="229">
        <f>LA_San!M117+LA_Cons!M117</f>
        <v>0</v>
      </c>
      <c r="N117" s="229">
        <f>LA_San!N117+LA_Cons!N117</f>
        <v>0</v>
      </c>
      <c r="O117" s="229">
        <f>LA_San!O117+LA_Cons!O117</f>
        <v>0</v>
      </c>
      <c r="P117" s="229">
        <f>LA_San!P117+LA_Cons!P117</f>
        <v>0</v>
      </c>
      <c r="Q117" s="229">
        <f>LA_San!Q117+LA_Cons!Q117</f>
        <v>0</v>
      </c>
      <c r="R117" s="229">
        <f>LA_San!R117+LA_Cons!R117</f>
        <v>0</v>
      </c>
      <c r="S117" s="229">
        <f>LA_San!S117+LA_Cons!S117</f>
        <v>0</v>
      </c>
      <c r="T117" s="229">
        <f>LA_San!T117+LA_Cons!T117</f>
        <v>0</v>
      </c>
      <c r="U117" s="226">
        <f t="shared" si="30"/>
        <v>0</v>
      </c>
    </row>
    <row r="118" spans="1:21" ht="27.75" thickBot="1">
      <c r="A118" s="150" t="str">
        <f t="shared" si="21"/>
        <v>719</v>
      </c>
      <c r="B118" s="150" t="s">
        <v>74</v>
      </c>
      <c r="C118" s="172" t="str">
        <f t="shared" si="22"/>
        <v>3B150</v>
      </c>
      <c r="D118" s="336"/>
      <c r="E118" s="337" t="s">
        <v>308</v>
      </c>
      <c r="F118" s="338"/>
      <c r="G118" s="322" t="s">
        <v>309</v>
      </c>
      <c r="H118" s="301">
        <f>LA_San!H118+LA_Cons!H118</f>
        <v>774481</v>
      </c>
      <c r="I118" s="302">
        <f>LA_San!I118+LA_Cons!I118</f>
        <v>0</v>
      </c>
      <c r="J118" s="302">
        <f>LA_San!J118+LA_Cons!J118</f>
        <v>0</v>
      </c>
      <c r="K118" s="302">
        <f>LA_San!K118+LA_Cons!K118</f>
        <v>0</v>
      </c>
      <c r="L118" s="302">
        <f>LA_San!L118+LA_Cons!L118</f>
        <v>0</v>
      </c>
      <c r="M118" s="302">
        <f>LA_San!M118+LA_Cons!M118</f>
        <v>0</v>
      </c>
      <c r="N118" s="302">
        <f>LA_San!N118+LA_Cons!N118</f>
        <v>0</v>
      </c>
      <c r="O118" s="302">
        <f>LA_San!O118+LA_Cons!O118</f>
        <v>0</v>
      </c>
      <c r="P118" s="302">
        <f>LA_San!P118+LA_Cons!P118</f>
        <v>0</v>
      </c>
      <c r="Q118" s="302">
        <f>LA_San!Q118+LA_Cons!Q118</f>
        <v>0</v>
      </c>
      <c r="R118" s="302">
        <f>LA_San!R118+LA_Cons!R118</f>
        <v>0</v>
      </c>
      <c r="S118" s="302">
        <f>LA_San!S118+LA_Cons!S118</f>
        <v>0</v>
      </c>
      <c r="T118" s="302">
        <f>LA_San!T118+LA_Cons!T118</f>
        <v>0</v>
      </c>
      <c r="U118" s="303">
        <f t="shared" si="30"/>
        <v>774481</v>
      </c>
    </row>
    <row r="119" spans="1:21" ht="15" thickBot="1">
      <c r="A119" s="150" t="str">
        <f t="shared" si="21"/>
        <v>719</v>
      </c>
      <c r="B119" s="150" t="s">
        <v>74</v>
      </c>
      <c r="C119" s="172" t="str">
        <f t="shared" si="22"/>
        <v>3C100</v>
      </c>
      <c r="D119" s="339" t="s">
        <v>310</v>
      </c>
      <c r="E119" s="340"/>
      <c r="F119" s="341"/>
      <c r="G119" s="342" t="s">
        <v>311</v>
      </c>
      <c r="H119" s="279">
        <f>LA_San!H119+LA_Cons!H119</f>
        <v>0</v>
      </c>
      <c r="I119" s="343">
        <f>LA_San!I119+LA_Cons!I119</f>
        <v>0</v>
      </c>
      <c r="J119" s="343">
        <f>LA_San!J119+LA_Cons!J119</f>
        <v>0</v>
      </c>
      <c r="K119" s="343">
        <f>LA_San!K119+LA_Cons!K119</f>
        <v>0</v>
      </c>
      <c r="L119" s="343">
        <f>LA_San!L119+LA_Cons!L119</f>
        <v>0</v>
      </c>
      <c r="M119" s="343">
        <f>LA_San!M119+LA_Cons!M119</f>
        <v>0</v>
      </c>
      <c r="N119" s="343">
        <f>LA_San!N119+LA_Cons!N119</f>
        <v>0</v>
      </c>
      <c r="O119" s="343">
        <f>LA_San!O119+LA_Cons!O119</f>
        <v>0</v>
      </c>
      <c r="P119" s="343">
        <f>LA_San!P119+LA_Cons!P119</f>
        <v>0</v>
      </c>
      <c r="Q119" s="343">
        <f>LA_San!Q119+LA_Cons!Q119</f>
        <v>0</v>
      </c>
      <c r="R119" s="343">
        <f>LA_San!R119+LA_Cons!R119</f>
        <v>0</v>
      </c>
      <c r="S119" s="343">
        <f>LA_San!S119+LA_Cons!S119</f>
        <v>0</v>
      </c>
      <c r="T119" s="343">
        <f>LA_San!T119+LA_Cons!T119</f>
        <v>0</v>
      </c>
      <c r="U119" s="210">
        <f t="shared" si="30"/>
        <v>0</v>
      </c>
    </row>
    <row r="120" spans="1:21" ht="15" thickBot="1">
      <c r="A120" s="150" t="str">
        <f t="shared" si="21"/>
        <v>719</v>
      </c>
      <c r="B120" s="150" t="s">
        <v>74</v>
      </c>
      <c r="C120" s="172" t="str">
        <f t="shared" si="22"/>
        <v>3D100</v>
      </c>
      <c r="D120" s="324" t="s">
        <v>312</v>
      </c>
      <c r="E120" s="344"/>
      <c r="F120" s="345"/>
      <c r="G120" s="346" t="s">
        <v>313</v>
      </c>
      <c r="H120" s="279">
        <f>LA_San!H120+LA_Cons!H120</f>
        <v>48266</v>
      </c>
      <c r="I120" s="343">
        <f>LA_San!I120+LA_Cons!I120</f>
        <v>17797</v>
      </c>
      <c r="J120" s="343">
        <f>LA_San!J120+LA_Cons!J120</f>
        <v>7512</v>
      </c>
      <c r="K120" s="343">
        <f>LA_San!K120+LA_Cons!K120</f>
        <v>290696</v>
      </c>
      <c r="L120" s="343">
        <f>LA_San!L120+LA_Cons!L120</f>
        <v>984139</v>
      </c>
      <c r="M120" s="343">
        <f>LA_San!M120+LA_Cons!M120</f>
        <v>2346303</v>
      </c>
      <c r="N120" s="343">
        <f>LA_San!N120+LA_Cons!N120</f>
        <v>35664</v>
      </c>
      <c r="O120" s="343">
        <f>LA_San!O120+LA_Cons!O120</f>
        <v>116509</v>
      </c>
      <c r="P120" s="343">
        <f>LA_San!P120+LA_Cons!P120</f>
        <v>195240</v>
      </c>
      <c r="Q120" s="343">
        <f>LA_San!Q120+LA_Cons!Q120</f>
        <v>168156</v>
      </c>
      <c r="R120" s="343">
        <f>LA_San!R120+LA_Cons!R120</f>
        <v>4525</v>
      </c>
      <c r="S120" s="343">
        <f>LA_San!S120+LA_Cons!S120</f>
        <v>75044</v>
      </c>
      <c r="T120" s="343">
        <f>LA_San!T120+LA_Cons!T120</f>
        <v>0</v>
      </c>
      <c r="U120" s="210">
        <f t="shared" si="30"/>
        <v>4289851</v>
      </c>
    </row>
    <row r="121" spans="1:21" ht="15" thickBot="1">
      <c r="A121" s="150" t="str">
        <f t="shared" si="21"/>
        <v>719</v>
      </c>
      <c r="B121" s="150" t="s">
        <v>74</v>
      </c>
      <c r="C121" s="172" t="str">
        <f t="shared" si="22"/>
        <v>3E100</v>
      </c>
      <c r="D121" s="339" t="s">
        <v>314</v>
      </c>
      <c r="E121" s="340"/>
      <c r="F121" s="341"/>
      <c r="G121" s="342" t="s">
        <v>315</v>
      </c>
      <c r="H121" s="279">
        <f>LA_San!H121+LA_Cons!H121</f>
        <v>0</v>
      </c>
      <c r="I121" s="343">
        <f>LA_San!I121+LA_Cons!I121</f>
        <v>0</v>
      </c>
      <c r="J121" s="343">
        <f>LA_San!J121+LA_Cons!J121</f>
        <v>0</v>
      </c>
      <c r="K121" s="343">
        <f>LA_San!K121+LA_Cons!K121</f>
        <v>0</v>
      </c>
      <c r="L121" s="343">
        <f>LA_San!L121+LA_Cons!L121</f>
        <v>0</v>
      </c>
      <c r="M121" s="343">
        <f>LA_San!M121+LA_Cons!M121</f>
        <v>0</v>
      </c>
      <c r="N121" s="343">
        <f>LA_San!N121+LA_Cons!N121</f>
        <v>0</v>
      </c>
      <c r="O121" s="343">
        <f>LA_San!O121+LA_Cons!O121</f>
        <v>0</v>
      </c>
      <c r="P121" s="343">
        <f>LA_San!P121+LA_Cons!P121</f>
        <v>0</v>
      </c>
      <c r="Q121" s="343">
        <f>LA_San!Q121+LA_Cons!Q121</f>
        <v>0</v>
      </c>
      <c r="R121" s="343">
        <f>LA_San!R121+LA_Cons!R121</f>
        <v>0</v>
      </c>
      <c r="S121" s="343">
        <f>LA_San!S121+LA_Cons!S121</f>
        <v>0</v>
      </c>
      <c r="T121" s="343">
        <f>LA_San!T121+LA_Cons!T121</f>
        <v>0</v>
      </c>
      <c r="U121" s="210">
        <f t="shared" si="30"/>
        <v>0</v>
      </c>
    </row>
    <row r="122" spans="1:21" ht="15" thickBot="1">
      <c r="A122" s="150" t="str">
        <f t="shared" si="21"/>
        <v>719</v>
      </c>
      <c r="B122" s="150" t="s">
        <v>74</v>
      </c>
      <c r="C122" s="172" t="str">
        <f t="shared" si="22"/>
        <v>3F100</v>
      </c>
      <c r="D122" s="324" t="s">
        <v>316</v>
      </c>
      <c r="E122" s="344"/>
      <c r="F122" s="345"/>
      <c r="G122" s="346" t="s">
        <v>317</v>
      </c>
      <c r="H122" s="279">
        <f>LA_San!H122+LA_Cons!H122</f>
        <v>1315336</v>
      </c>
      <c r="I122" s="343">
        <f>LA_San!I122+LA_Cons!I122</f>
        <v>7745</v>
      </c>
      <c r="J122" s="343">
        <f>LA_San!J122+LA_Cons!J122</f>
        <v>414</v>
      </c>
      <c r="K122" s="343">
        <f>LA_San!K122+LA_Cons!K122</f>
        <v>685085</v>
      </c>
      <c r="L122" s="343">
        <f>LA_San!L122+LA_Cons!L122</f>
        <v>188542</v>
      </c>
      <c r="M122" s="343">
        <f>LA_San!M122+LA_Cons!M122</f>
        <v>508204</v>
      </c>
      <c r="N122" s="343">
        <f>LA_San!N122+LA_Cons!N122</f>
        <v>4262</v>
      </c>
      <c r="O122" s="343">
        <f>LA_San!O122+LA_Cons!O122</f>
        <v>1017</v>
      </c>
      <c r="P122" s="343">
        <f>LA_San!P122+LA_Cons!P122</f>
        <v>22730</v>
      </c>
      <c r="Q122" s="343">
        <f>LA_San!Q122+LA_Cons!Q122</f>
        <v>136364</v>
      </c>
      <c r="R122" s="343">
        <f>LA_San!R122+LA_Cons!R122</f>
        <v>541</v>
      </c>
      <c r="S122" s="343">
        <f>LA_San!S122+LA_Cons!S122</f>
        <v>8473</v>
      </c>
      <c r="T122" s="343">
        <f>LA_San!T122+LA_Cons!T122</f>
        <v>0</v>
      </c>
      <c r="U122" s="210">
        <f t="shared" si="30"/>
        <v>2878713</v>
      </c>
    </row>
    <row r="123" spans="1:21" ht="29.25" thickBot="1">
      <c r="A123" s="150" t="str">
        <f t="shared" si="21"/>
        <v>719</v>
      </c>
      <c r="B123" s="150" t="s">
        <v>74</v>
      </c>
      <c r="C123" s="172" t="str">
        <f t="shared" si="22"/>
        <v>3G100</v>
      </c>
      <c r="D123" s="339" t="s">
        <v>318</v>
      </c>
      <c r="E123" s="344"/>
      <c r="F123" s="345"/>
      <c r="G123" s="346" t="s">
        <v>319</v>
      </c>
      <c r="H123" s="279">
        <f>LA_San!H123+LA_Cons!H123</f>
        <v>0</v>
      </c>
      <c r="I123" s="343">
        <f>LA_San!I123+LA_Cons!I123</f>
        <v>0</v>
      </c>
      <c r="J123" s="343">
        <f>LA_San!J123+LA_Cons!J123</f>
        <v>0</v>
      </c>
      <c r="K123" s="343">
        <f>LA_San!K123+LA_Cons!K123</f>
        <v>0</v>
      </c>
      <c r="L123" s="343">
        <f>LA_San!L123+LA_Cons!L123</f>
        <v>0</v>
      </c>
      <c r="M123" s="343">
        <f>LA_San!M123+LA_Cons!M123</f>
        <v>0</v>
      </c>
      <c r="N123" s="343">
        <f>LA_San!N123+LA_Cons!N123</f>
        <v>0</v>
      </c>
      <c r="O123" s="343">
        <f>LA_San!O123+LA_Cons!O123</f>
        <v>0</v>
      </c>
      <c r="P123" s="343">
        <f>LA_San!P123+LA_Cons!P123</f>
        <v>0</v>
      </c>
      <c r="Q123" s="343">
        <f>LA_San!Q123+LA_Cons!Q123</f>
        <v>0</v>
      </c>
      <c r="R123" s="343">
        <f>LA_San!R123+LA_Cons!R123</f>
        <v>0</v>
      </c>
      <c r="S123" s="343">
        <f>LA_San!S123+LA_Cons!S123</f>
        <v>0</v>
      </c>
      <c r="T123" s="343">
        <f>LA_San!T123+LA_Cons!T123</f>
        <v>0</v>
      </c>
      <c r="U123" s="210">
        <f t="shared" si="30"/>
        <v>0</v>
      </c>
    </row>
    <row r="124" spans="1:21" ht="29.25" thickBot="1">
      <c r="A124" s="150" t="str">
        <f t="shared" si="21"/>
        <v>719</v>
      </c>
      <c r="B124" s="150" t="s">
        <v>74</v>
      </c>
      <c r="C124" s="172" t="str">
        <f t="shared" si="22"/>
        <v>3H100</v>
      </c>
      <c r="D124" s="324" t="s">
        <v>320</v>
      </c>
      <c r="E124" s="340"/>
      <c r="F124" s="341"/>
      <c r="G124" s="347" t="s">
        <v>321</v>
      </c>
      <c r="H124" s="279">
        <f>LA_San!H124+LA_Cons!H124</f>
        <v>0</v>
      </c>
      <c r="I124" s="343">
        <f>LA_San!I124+LA_Cons!I124</f>
        <v>0</v>
      </c>
      <c r="J124" s="343">
        <f>LA_San!J124+LA_Cons!J124</f>
        <v>0</v>
      </c>
      <c r="K124" s="343">
        <f>LA_San!K124+LA_Cons!K124</f>
        <v>0</v>
      </c>
      <c r="L124" s="343">
        <f>LA_San!L124+LA_Cons!L124</f>
        <v>0</v>
      </c>
      <c r="M124" s="343">
        <f>LA_San!M124+LA_Cons!M124</f>
        <v>0</v>
      </c>
      <c r="N124" s="343">
        <f>LA_San!N124+LA_Cons!N124</f>
        <v>0</v>
      </c>
      <c r="O124" s="343">
        <f>LA_San!O124+LA_Cons!O124</f>
        <v>0</v>
      </c>
      <c r="P124" s="343">
        <f>LA_San!P124+LA_Cons!P124</f>
        <v>0</v>
      </c>
      <c r="Q124" s="343">
        <f>LA_San!Q124+LA_Cons!Q124</f>
        <v>0</v>
      </c>
      <c r="R124" s="343">
        <f>LA_San!R124+LA_Cons!R124</f>
        <v>0</v>
      </c>
      <c r="S124" s="343">
        <f>LA_San!S124+LA_Cons!S124</f>
        <v>0</v>
      </c>
      <c r="T124" s="343">
        <f>LA_San!T124+LA_Cons!T124</f>
        <v>0</v>
      </c>
      <c r="U124" s="210">
        <f t="shared" si="30"/>
        <v>0</v>
      </c>
    </row>
    <row r="125" spans="1:21" ht="16.5" thickBot="1">
      <c r="A125" s="150" t="str">
        <f t="shared" si="21"/>
        <v>719</v>
      </c>
      <c r="B125" s="150" t="s">
        <v>74</v>
      </c>
      <c r="C125" s="172">
        <f t="shared" si="22"/>
        <v>39999</v>
      </c>
      <c r="D125" s="348">
        <v>39999</v>
      </c>
      <c r="E125" s="345"/>
      <c r="F125" s="325"/>
      <c r="G125" s="349" t="s">
        <v>322</v>
      </c>
      <c r="H125" s="350">
        <f>H124+H123+H122+H1162+H121+H120+H119+H113+H108</f>
        <v>10084564</v>
      </c>
      <c r="I125" s="350">
        <f aca="true" t="shared" si="33" ref="I125:T125">I124+I123+I122+I1162+I121+I120+I119+I113+I108</f>
        <v>308050</v>
      </c>
      <c r="J125" s="350">
        <f t="shared" si="33"/>
        <v>183741</v>
      </c>
      <c r="K125" s="350">
        <f t="shared" si="33"/>
        <v>11026325</v>
      </c>
      <c r="L125" s="350">
        <f t="shared" si="33"/>
        <v>11143123</v>
      </c>
      <c r="M125" s="350">
        <f t="shared" si="33"/>
        <v>49886671</v>
      </c>
      <c r="N125" s="350">
        <f t="shared" si="33"/>
        <v>414072</v>
      </c>
      <c r="O125" s="350">
        <f t="shared" si="33"/>
        <v>1067157</v>
      </c>
      <c r="P125" s="350">
        <f t="shared" si="33"/>
        <v>3096040</v>
      </c>
      <c r="Q125" s="350">
        <f t="shared" si="33"/>
        <v>4070314</v>
      </c>
      <c r="R125" s="350">
        <f t="shared" si="33"/>
        <v>52531</v>
      </c>
      <c r="S125" s="350">
        <f t="shared" si="33"/>
        <v>993823</v>
      </c>
      <c r="T125" s="350">
        <f t="shared" si="33"/>
        <v>0</v>
      </c>
      <c r="U125" s="210">
        <f t="shared" si="30"/>
        <v>92326411</v>
      </c>
    </row>
    <row r="126" spans="1:21" ht="16.5" thickBot="1">
      <c r="A126" s="150" t="str">
        <f t="shared" si="21"/>
        <v>719</v>
      </c>
      <c r="B126" s="150" t="s">
        <v>74</v>
      </c>
      <c r="C126" s="172" t="str">
        <f t="shared" si="22"/>
        <v>48888</v>
      </c>
      <c r="D126" s="351" t="s">
        <v>323</v>
      </c>
      <c r="E126" s="332"/>
      <c r="F126" s="325"/>
      <c r="G126" s="349" t="s">
        <v>324</v>
      </c>
      <c r="H126" s="279">
        <f>LA_San!H126+LA_Cons!H126</f>
        <v>0</v>
      </c>
      <c r="I126" s="343">
        <f>LA_San!I126+LA_Cons!I126</f>
        <v>0</v>
      </c>
      <c r="J126" s="343">
        <f>LA_San!J126+LA_Cons!J126</f>
        <v>0</v>
      </c>
      <c r="K126" s="343">
        <f>LA_San!K126+LA_Cons!K126</f>
        <v>0</v>
      </c>
      <c r="L126" s="343">
        <f>LA_San!L126+LA_Cons!L126</f>
        <v>0</v>
      </c>
      <c r="M126" s="343">
        <f>LA_San!M126+LA_Cons!M126</f>
        <v>0</v>
      </c>
      <c r="N126" s="343">
        <f>LA_San!N126+LA_Cons!N126</f>
        <v>0</v>
      </c>
      <c r="O126" s="343">
        <f>LA_San!O126+LA_Cons!O126</f>
        <v>0</v>
      </c>
      <c r="P126" s="343">
        <f>LA_San!P126+LA_Cons!P126</f>
        <v>0</v>
      </c>
      <c r="Q126" s="343">
        <f>LA_San!Q126+LA_Cons!Q126</f>
        <v>0</v>
      </c>
      <c r="R126" s="343">
        <f>LA_San!R126+LA_Cons!R126</f>
        <v>0</v>
      </c>
      <c r="S126" s="343">
        <f>LA_San!S126+LA_Cons!S126</f>
        <v>0</v>
      </c>
      <c r="T126" s="343">
        <f>LA_San!T126+LA_Cons!T126</f>
        <v>0</v>
      </c>
      <c r="U126" s="210">
        <f t="shared" si="30"/>
        <v>0</v>
      </c>
    </row>
    <row r="127" spans="1:21" ht="16.5" thickBot="1">
      <c r="A127" s="150" t="str">
        <f t="shared" si="21"/>
        <v>719</v>
      </c>
      <c r="B127" s="150" t="s">
        <v>74</v>
      </c>
      <c r="C127" s="172">
        <f t="shared" si="22"/>
        <v>49999</v>
      </c>
      <c r="D127" s="352">
        <v>49999</v>
      </c>
      <c r="E127" s="352"/>
      <c r="F127" s="353"/>
      <c r="G127" s="354" t="s">
        <v>325</v>
      </c>
      <c r="H127" s="355">
        <f>H126+H125+H106+H33</f>
        <v>24495399</v>
      </c>
      <c r="I127" s="355">
        <f aca="true" t="shared" si="34" ref="I127:T127">I126+I125+I106+I33</f>
        <v>687936</v>
      </c>
      <c r="J127" s="355">
        <f t="shared" si="34"/>
        <v>2197725</v>
      </c>
      <c r="K127" s="355">
        <f t="shared" si="34"/>
        <v>18580711</v>
      </c>
      <c r="L127" s="355">
        <f t="shared" si="34"/>
        <v>19658167</v>
      </c>
      <c r="M127" s="355">
        <f t="shared" si="34"/>
        <v>84239079</v>
      </c>
      <c r="N127" s="355">
        <f t="shared" si="34"/>
        <v>916827</v>
      </c>
      <c r="O127" s="355">
        <f t="shared" si="34"/>
        <v>2348569</v>
      </c>
      <c r="P127" s="355">
        <f t="shared" si="34"/>
        <v>9466072</v>
      </c>
      <c r="Q127" s="355">
        <f t="shared" si="34"/>
        <v>6177021</v>
      </c>
      <c r="R127" s="355">
        <f t="shared" si="34"/>
        <v>99692</v>
      </c>
      <c r="S127" s="355">
        <f t="shared" si="34"/>
        <v>2101538</v>
      </c>
      <c r="T127" s="355">
        <f t="shared" si="34"/>
        <v>0</v>
      </c>
      <c r="U127" s="210">
        <f t="shared" si="30"/>
        <v>170968736</v>
      </c>
    </row>
  </sheetData>
  <sheetProtection password="A01C" sheet="1"/>
  <mergeCells count="17">
    <mergeCell ref="U9:U10"/>
    <mergeCell ref="D15:U15"/>
    <mergeCell ref="D34:U34"/>
    <mergeCell ref="H8:U8"/>
    <mergeCell ref="Q9:Q10"/>
    <mergeCell ref="R9:R10"/>
    <mergeCell ref="S9:S10"/>
    <mergeCell ref="D107:U107"/>
    <mergeCell ref="D3:U3"/>
    <mergeCell ref="G4:K4"/>
    <mergeCell ref="M4:R4"/>
    <mergeCell ref="D9:F10"/>
    <mergeCell ref="G9:G10"/>
    <mergeCell ref="T9:T10"/>
    <mergeCell ref="H9:I9"/>
    <mergeCell ref="J9:L9"/>
    <mergeCell ref="M9:P9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zoomScale="118" zoomScaleNormal="118" zoomScalePageLayoutView="0" workbookViewId="0" topLeftCell="O103">
      <selection activeCell="H122" sqref="H122:S122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8.2812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42.75" hidden="1" thickBot="1">
      <c r="A1" s="387" t="s">
        <v>73</v>
      </c>
      <c r="B1" s="387" t="s">
        <v>74</v>
      </c>
      <c r="C1" s="150" t="s">
        <v>75</v>
      </c>
      <c r="D1" s="387" t="s">
        <v>76</v>
      </c>
      <c r="E1" s="387" t="s">
        <v>77</v>
      </c>
      <c r="F1" s="387" t="s">
        <v>78</v>
      </c>
      <c r="G1" s="387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5" t="s">
        <v>89</v>
      </c>
      <c r="R1" s="386" t="s">
        <v>90</v>
      </c>
      <c r="S1" s="385" t="s">
        <v>91</v>
      </c>
      <c r="T1" s="386" t="s">
        <v>92</v>
      </c>
      <c r="U1" s="383" t="s">
        <v>93</v>
      </c>
    </row>
    <row r="2" spans="1:21" ht="13.5" hidden="1" thickBot="1">
      <c r="A2" s="384" t="s">
        <v>94</v>
      </c>
      <c r="B2" s="384" t="s">
        <v>94</v>
      </c>
      <c r="C2" s="150" t="s">
        <v>94</v>
      </c>
      <c r="D2" s="384" t="s">
        <v>94</v>
      </c>
      <c r="E2" s="384" t="s">
        <v>94</v>
      </c>
      <c r="F2" s="384" t="s">
        <v>94</v>
      </c>
      <c r="G2" s="384" t="s">
        <v>94</v>
      </c>
      <c r="H2" s="384" t="s">
        <v>94</v>
      </c>
      <c r="I2" s="384" t="s">
        <v>94</v>
      </c>
      <c r="J2" s="384" t="s">
        <v>94</v>
      </c>
      <c r="K2" s="384" t="s">
        <v>94</v>
      </c>
      <c r="L2" s="384" t="s">
        <v>94</v>
      </c>
      <c r="M2" s="384" t="s">
        <v>94</v>
      </c>
      <c r="N2" s="384" t="s">
        <v>94</v>
      </c>
      <c r="O2" s="384" t="s">
        <v>94</v>
      </c>
      <c r="P2" s="384" t="s">
        <v>94</v>
      </c>
      <c r="Q2" s="384" t="s">
        <v>94</v>
      </c>
      <c r="R2" s="384" t="s">
        <v>94</v>
      </c>
      <c r="S2" s="384" t="s">
        <v>94</v>
      </c>
      <c r="T2" s="384" t="s">
        <v>94</v>
      </c>
      <c r="U2" s="384" t="s">
        <v>94</v>
      </c>
    </row>
    <row r="3" spans="4:21" ht="19.5" thickBot="1">
      <c r="D3" s="662" t="s">
        <v>95</v>
      </c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</row>
    <row r="4" spans="7:21" ht="13.5" thickBot="1">
      <c r="G4" s="663" t="s">
        <v>96</v>
      </c>
      <c r="H4" s="664"/>
      <c r="I4" s="664"/>
      <c r="J4" s="664"/>
      <c r="K4" s="665"/>
      <c r="L4" s="3"/>
      <c r="M4" s="663" t="s">
        <v>97</v>
      </c>
      <c r="N4" s="664"/>
      <c r="O4" s="664"/>
      <c r="P4" s="664"/>
      <c r="Q4" s="664"/>
      <c r="R4" s="665"/>
      <c r="S4" s="3"/>
      <c r="T4" s="3"/>
      <c r="U4" s="4"/>
    </row>
    <row r="5" spans="7:21" ht="13.5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13.5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719</v>
      </c>
      <c r="L6" s="3"/>
      <c r="M6" s="14" t="s">
        <v>101</v>
      </c>
      <c r="N6" s="15"/>
      <c r="O6" s="16"/>
      <c r="P6" s="16"/>
      <c r="Q6" s="100" t="str">
        <f>Info!B3</f>
        <v>2019</v>
      </c>
      <c r="R6" s="6"/>
      <c r="S6" s="3"/>
      <c r="T6" s="3"/>
      <c r="U6" s="4"/>
    </row>
    <row r="7" spans="7:21" ht="16.5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56" t="s">
        <v>102</v>
      </c>
      <c r="I8" s="656"/>
      <c r="J8" s="656"/>
      <c r="K8" s="656"/>
      <c r="L8" s="656"/>
      <c r="M8" s="656"/>
      <c r="N8" s="656"/>
      <c r="O8" s="656"/>
      <c r="P8" s="656"/>
      <c r="Q8" s="656"/>
      <c r="R8" s="656"/>
      <c r="S8" s="656"/>
      <c r="T8" s="656"/>
      <c r="U8" s="656"/>
    </row>
    <row r="9" spans="4:21" ht="13.5" thickBot="1">
      <c r="D9" s="666"/>
      <c r="E9" s="667"/>
      <c r="F9" s="668"/>
      <c r="G9" s="672" t="s">
        <v>103</v>
      </c>
      <c r="H9" s="676" t="s">
        <v>104</v>
      </c>
      <c r="I9" s="677"/>
      <c r="J9" s="676" t="s">
        <v>105</v>
      </c>
      <c r="K9" s="677"/>
      <c r="L9" s="677"/>
      <c r="M9" s="676" t="s">
        <v>106</v>
      </c>
      <c r="N9" s="677"/>
      <c r="O9" s="677"/>
      <c r="P9" s="678"/>
      <c r="Q9" s="684" t="s">
        <v>89</v>
      </c>
      <c r="R9" s="674" t="s">
        <v>90</v>
      </c>
      <c r="S9" s="684" t="s">
        <v>91</v>
      </c>
      <c r="T9" s="674" t="s">
        <v>92</v>
      </c>
      <c r="U9" s="679" t="s">
        <v>93</v>
      </c>
    </row>
    <row r="10" spans="4:21" ht="50.25" customHeight="1" thickBot="1">
      <c r="D10" s="669"/>
      <c r="E10" s="670"/>
      <c r="F10" s="671"/>
      <c r="G10" s="673"/>
      <c r="H10" s="391" t="s">
        <v>80</v>
      </c>
      <c r="I10" s="69" t="s">
        <v>81</v>
      </c>
      <c r="J10" s="389" t="s">
        <v>82</v>
      </c>
      <c r="K10" s="69" t="s">
        <v>83</v>
      </c>
      <c r="L10" s="388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5"/>
      <c r="R10" s="675"/>
      <c r="S10" s="685"/>
      <c r="T10" s="675"/>
      <c r="U10" s="680"/>
    </row>
    <row r="11" spans="1:21" ht="30" customHeight="1" hidden="1" thickBot="1">
      <c r="A11" s="103" t="s">
        <v>326</v>
      </c>
      <c r="B11" s="103" t="s">
        <v>327</v>
      </c>
      <c r="C11" s="402" t="s">
        <v>328</v>
      </c>
      <c r="D11" s="387"/>
      <c r="E11" s="387"/>
      <c r="F11" s="387"/>
      <c r="G11" s="393"/>
      <c r="H11" s="395" t="s">
        <v>329</v>
      </c>
      <c r="I11" s="395" t="s">
        <v>330</v>
      </c>
      <c r="J11" s="395" t="s">
        <v>331</v>
      </c>
      <c r="K11" s="395" t="s">
        <v>332</v>
      </c>
      <c r="L11" s="395" t="s">
        <v>333</v>
      </c>
      <c r="M11" s="395" t="s">
        <v>334</v>
      </c>
      <c r="N11" s="395" t="s">
        <v>335</v>
      </c>
      <c r="O11" s="395" t="s">
        <v>336</v>
      </c>
      <c r="P11" s="395" t="s">
        <v>337</v>
      </c>
      <c r="Q11" s="395" t="s">
        <v>338</v>
      </c>
      <c r="R11" s="395" t="s">
        <v>339</v>
      </c>
      <c r="S11" s="395" t="s">
        <v>340</v>
      </c>
      <c r="T11" s="395" t="s">
        <v>341</v>
      </c>
      <c r="U11" s="394"/>
    </row>
    <row r="12" spans="1:21" ht="30" customHeight="1" hidden="1">
      <c r="A12" s="1" t="s">
        <v>342</v>
      </c>
      <c r="B12" s="1" t="s">
        <v>342</v>
      </c>
      <c r="C12" s="1" t="s">
        <v>342</v>
      </c>
      <c r="D12" s="392"/>
      <c r="E12" s="392"/>
      <c r="F12" s="392"/>
      <c r="G12" s="393"/>
      <c r="H12" s="396">
        <v>0</v>
      </c>
      <c r="I12" s="396">
        <v>0</v>
      </c>
      <c r="J12" s="396">
        <v>0</v>
      </c>
      <c r="K12" s="396">
        <v>0</v>
      </c>
      <c r="L12" s="396">
        <v>0</v>
      </c>
      <c r="M12" s="396">
        <v>0</v>
      </c>
      <c r="N12" s="396">
        <v>0</v>
      </c>
      <c r="O12" s="397">
        <v>0</v>
      </c>
      <c r="P12" s="396">
        <v>0</v>
      </c>
      <c r="Q12" s="396">
        <v>0</v>
      </c>
      <c r="R12" s="396">
        <v>0</v>
      </c>
      <c r="S12" s="396">
        <v>0</v>
      </c>
      <c r="T12" s="396">
        <v>0</v>
      </c>
      <c r="U12" s="394"/>
    </row>
    <row r="13" spans="1:21" ht="30" customHeight="1" hidden="1">
      <c r="A13" s="1" t="s">
        <v>342</v>
      </c>
      <c r="B13" s="1" t="s">
        <v>342</v>
      </c>
      <c r="C13" s="1" t="s">
        <v>342</v>
      </c>
      <c r="D13" s="392"/>
      <c r="E13" s="392"/>
      <c r="F13" s="392"/>
      <c r="G13" s="393"/>
      <c r="H13" s="396">
        <v>0</v>
      </c>
      <c r="I13" s="396">
        <v>0</v>
      </c>
      <c r="J13" s="396">
        <v>0</v>
      </c>
      <c r="K13" s="396">
        <v>0</v>
      </c>
      <c r="L13" s="396">
        <v>0</v>
      </c>
      <c r="M13" s="396">
        <v>0</v>
      </c>
      <c r="N13" s="396">
        <v>0</v>
      </c>
      <c r="O13" s="397">
        <v>0</v>
      </c>
      <c r="P13" s="396">
        <v>0</v>
      </c>
      <c r="Q13" s="396">
        <v>0</v>
      </c>
      <c r="R13" s="396">
        <v>0</v>
      </c>
      <c r="S13" s="396">
        <v>0</v>
      </c>
      <c r="T13" s="396">
        <v>0</v>
      </c>
      <c r="U13" s="394"/>
    </row>
    <row r="14" spans="1:21" ht="30" customHeight="1" hidden="1" thickBot="1">
      <c r="A14" s="1" t="s">
        <v>342</v>
      </c>
      <c r="B14" s="1" t="s">
        <v>342</v>
      </c>
      <c r="C14" s="1" t="s">
        <v>342</v>
      </c>
      <c r="D14" s="392"/>
      <c r="E14" s="392"/>
      <c r="F14" s="392"/>
      <c r="G14" s="393"/>
      <c r="H14" s="396">
        <v>0</v>
      </c>
      <c r="I14" s="396">
        <v>0</v>
      </c>
      <c r="J14" s="396">
        <v>0</v>
      </c>
      <c r="K14" s="396">
        <v>0</v>
      </c>
      <c r="L14" s="396">
        <v>0</v>
      </c>
      <c r="M14" s="396">
        <v>0</v>
      </c>
      <c r="N14" s="396">
        <v>0</v>
      </c>
      <c r="O14" s="397">
        <v>0</v>
      </c>
      <c r="P14" s="396">
        <v>0</v>
      </c>
      <c r="Q14" s="396">
        <v>0</v>
      </c>
      <c r="R14" s="396">
        <v>0</v>
      </c>
      <c r="S14" s="396">
        <v>0</v>
      </c>
      <c r="T14" s="396">
        <v>0</v>
      </c>
      <c r="U14" s="394"/>
    </row>
    <row r="15" spans="4:21" ht="17.25" customHeight="1" thickBot="1">
      <c r="D15" s="681" t="s">
        <v>107</v>
      </c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2"/>
      <c r="P15" s="682"/>
      <c r="Q15" s="682"/>
      <c r="R15" s="682"/>
      <c r="S15" s="682"/>
      <c r="T15" s="682"/>
      <c r="U15" s="683"/>
    </row>
    <row r="16" spans="1:21" s="27" customFormat="1" ht="49.5" customHeight="1">
      <c r="A16" s="1" t="str">
        <f>$K$6</f>
        <v>719</v>
      </c>
      <c r="B16" s="103" t="s">
        <v>343</v>
      </c>
      <c r="C16" s="172" t="str">
        <f>IF(F16="",IF(E16="",D16,E16),F16)</f>
        <v>1A100</v>
      </c>
      <c r="D16" s="419" t="s">
        <v>108</v>
      </c>
      <c r="E16" s="420"/>
      <c r="F16" s="420"/>
      <c r="G16" s="421" t="s">
        <v>109</v>
      </c>
      <c r="H16" s="112">
        <f>H17+H18</f>
        <v>493315</v>
      </c>
      <c r="I16" s="113">
        <f aca="true" t="shared" si="0" ref="I16:R16">I17+I18</f>
        <v>2701</v>
      </c>
      <c r="J16" s="113">
        <f t="shared" si="0"/>
        <v>1254</v>
      </c>
      <c r="K16" s="113">
        <f t="shared" si="0"/>
        <v>111692</v>
      </c>
      <c r="L16" s="113">
        <f t="shared" si="0"/>
        <v>161631</v>
      </c>
      <c r="M16" s="113">
        <f t="shared" si="0"/>
        <v>1268854</v>
      </c>
      <c r="N16" s="113">
        <f t="shared" si="0"/>
        <v>12833</v>
      </c>
      <c r="O16" s="113">
        <f t="shared" si="0"/>
        <v>1763</v>
      </c>
      <c r="P16" s="113">
        <f t="shared" si="0"/>
        <v>63742</v>
      </c>
      <c r="Q16" s="113">
        <f t="shared" si="0"/>
        <v>6625</v>
      </c>
      <c r="R16" s="113">
        <f t="shared" si="0"/>
        <v>1535</v>
      </c>
      <c r="S16" s="113">
        <f>S17+S18</f>
        <v>25750</v>
      </c>
      <c r="T16" s="461">
        <f>T17+T18</f>
        <v>0</v>
      </c>
      <c r="U16" s="457">
        <f aca="true" t="shared" si="1" ref="U16:U33">SUM(H16:T16)</f>
        <v>2151695</v>
      </c>
    </row>
    <row r="17" spans="1:21" s="27" customFormat="1" ht="14.25">
      <c r="A17" s="1" t="str">
        <f aca="true" t="shared" si="2" ref="A17:A80">$K$6</f>
        <v>719</v>
      </c>
      <c r="B17" s="103" t="s">
        <v>343</v>
      </c>
      <c r="C17" s="172" t="str">
        <f aca="true" t="shared" si="3" ref="C17:C80">IF(F17="",IF(E17="",D17,E17),F17)</f>
        <v>1A110</v>
      </c>
      <c r="D17" s="422"/>
      <c r="E17" s="412" t="s">
        <v>110</v>
      </c>
      <c r="F17" s="406"/>
      <c r="G17" s="423" t="s">
        <v>111</v>
      </c>
      <c r="H17" s="114">
        <v>493315</v>
      </c>
      <c r="I17" s="413">
        <v>2701</v>
      </c>
      <c r="J17" s="413">
        <v>1254</v>
      </c>
      <c r="K17" s="413">
        <v>111692</v>
      </c>
      <c r="L17" s="413">
        <v>161631</v>
      </c>
      <c r="M17" s="413">
        <v>1268854</v>
      </c>
      <c r="N17" s="413">
        <v>12833</v>
      </c>
      <c r="O17" s="413">
        <v>1763</v>
      </c>
      <c r="P17" s="413">
        <v>63742</v>
      </c>
      <c r="Q17" s="413">
        <v>6625</v>
      </c>
      <c r="R17" s="413">
        <v>1535</v>
      </c>
      <c r="S17" s="413">
        <v>25750</v>
      </c>
      <c r="T17" s="452"/>
      <c r="U17" s="458">
        <f t="shared" si="1"/>
        <v>2151695</v>
      </c>
    </row>
    <row r="18" spans="1:21" s="27" customFormat="1" ht="27.75" thickBot="1">
      <c r="A18" s="1" t="str">
        <f t="shared" si="2"/>
        <v>719</v>
      </c>
      <c r="B18" s="103" t="s">
        <v>343</v>
      </c>
      <c r="C18" s="172" t="str">
        <f t="shared" si="3"/>
        <v>1A120</v>
      </c>
      <c r="D18" s="486"/>
      <c r="E18" s="487" t="s">
        <v>112</v>
      </c>
      <c r="F18" s="428"/>
      <c r="G18" s="488" t="s">
        <v>113</v>
      </c>
      <c r="H18" s="489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1"/>
      <c r="U18" s="459">
        <f t="shared" si="1"/>
        <v>0</v>
      </c>
    </row>
    <row r="19" spans="1:21" s="27" customFormat="1" ht="29.25" thickBot="1">
      <c r="A19" s="1" t="str">
        <f t="shared" si="2"/>
        <v>719</v>
      </c>
      <c r="B19" s="103" t="s">
        <v>343</v>
      </c>
      <c r="C19" s="172" t="str">
        <f t="shared" si="3"/>
        <v>1B100</v>
      </c>
      <c r="D19" s="492" t="s">
        <v>114</v>
      </c>
      <c r="E19" s="493"/>
      <c r="F19" s="493"/>
      <c r="G19" s="494" t="s">
        <v>115</v>
      </c>
      <c r="H19" s="495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7"/>
      <c r="U19" s="468">
        <f t="shared" si="1"/>
        <v>0</v>
      </c>
    </row>
    <row r="20" spans="1:21" s="27" customFormat="1" ht="29.25" thickBot="1">
      <c r="A20" s="1" t="str">
        <f t="shared" si="2"/>
        <v>719</v>
      </c>
      <c r="B20" s="103" t="s">
        <v>343</v>
      </c>
      <c r="C20" s="172" t="str">
        <f t="shared" si="3"/>
        <v>1C100</v>
      </c>
      <c r="D20" s="492" t="s">
        <v>116</v>
      </c>
      <c r="E20" s="493"/>
      <c r="F20" s="493"/>
      <c r="G20" s="494" t="s">
        <v>117</v>
      </c>
      <c r="H20" s="495">
        <v>727</v>
      </c>
      <c r="I20" s="496">
        <v>5761</v>
      </c>
      <c r="J20" s="496">
        <v>18525</v>
      </c>
      <c r="K20" s="496">
        <v>6422</v>
      </c>
      <c r="L20" s="496">
        <v>55039</v>
      </c>
      <c r="M20" s="496">
        <v>217385</v>
      </c>
      <c r="N20" s="496">
        <v>137629</v>
      </c>
      <c r="O20" s="496">
        <v>611</v>
      </c>
      <c r="P20" s="496">
        <v>49099</v>
      </c>
      <c r="Q20" s="496">
        <v>12179</v>
      </c>
      <c r="R20" s="496">
        <v>358</v>
      </c>
      <c r="S20" s="496">
        <v>7134</v>
      </c>
      <c r="T20" s="497"/>
      <c r="U20" s="468">
        <f t="shared" si="1"/>
        <v>510869</v>
      </c>
    </row>
    <row r="21" spans="1:21" s="27" customFormat="1" ht="15" thickBot="1">
      <c r="A21" s="1" t="str">
        <f t="shared" si="2"/>
        <v>719</v>
      </c>
      <c r="B21" s="103" t="s">
        <v>343</v>
      </c>
      <c r="C21" s="172" t="str">
        <f t="shared" si="3"/>
        <v>1D100</v>
      </c>
      <c r="D21" s="492" t="s">
        <v>118</v>
      </c>
      <c r="E21" s="493"/>
      <c r="F21" s="493"/>
      <c r="G21" s="494" t="s">
        <v>119</v>
      </c>
      <c r="H21" s="495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6"/>
      <c r="T21" s="497"/>
      <c r="U21" s="468">
        <f t="shared" si="1"/>
        <v>0</v>
      </c>
    </row>
    <row r="22" spans="1:21" s="27" customFormat="1" ht="29.25" thickBot="1">
      <c r="A22" s="1" t="str">
        <f t="shared" si="2"/>
        <v>719</v>
      </c>
      <c r="B22" s="103" t="s">
        <v>343</v>
      </c>
      <c r="C22" s="172" t="str">
        <f t="shared" si="3"/>
        <v>1E100</v>
      </c>
      <c r="D22" s="498" t="s">
        <v>120</v>
      </c>
      <c r="E22" s="493"/>
      <c r="F22" s="493"/>
      <c r="G22" s="494" t="s">
        <v>121</v>
      </c>
      <c r="H22" s="495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497"/>
      <c r="U22" s="468">
        <f t="shared" si="1"/>
        <v>0</v>
      </c>
    </row>
    <row r="23" spans="1:21" s="27" customFormat="1" ht="57">
      <c r="A23" s="1" t="str">
        <f t="shared" si="2"/>
        <v>719</v>
      </c>
      <c r="B23" s="103" t="s">
        <v>343</v>
      </c>
      <c r="C23" s="172" t="str">
        <f t="shared" si="3"/>
        <v>1F100</v>
      </c>
      <c r="D23" s="471" t="s">
        <v>122</v>
      </c>
      <c r="E23" s="420"/>
      <c r="F23" s="420"/>
      <c r="G23" s="421" t="s">
        <v>123</v>
      </c>
      <c r="H23" s="603">
        <f aca="true" t="shared" si="4" ref="H23:T23">H24+H28</f>
        <v>1230</v>
      </c>
      <c r="I23" s="604">
        <f t="shared" si="4"/>
        <v>5467</v>
      </c>
      <c r="J23" s="604">
        <f t="shared" si="4"/>
        <v>48200</v>
      </c>
      <c r="K23" s="604">
        <f t="shared" si="4"/>
        <v>220899</v>
      </c>
      <c r="L23" s="604">
        <f t="shared" si="4"/>
        <v>345024</v>
      </c>
      <c r="M23" s="604">
        <f t="shared" si="4"/>
        <v>596560</v>
      </c>
      <c r="N23" s="604">
        <f t="shared" si="4"/>
        <v>29302</v>
      </c>
      <c r="O23" s="604">
        <f t="shared" si="4"/>
        <v>6211</v>
      </c>
      <c r="P23" s="604">
        <f t="shared" si="4"/>
        <v>453603</v>
      </c>
      <c r="Q23" s="604">
        <f t="shared" si="4"/>
        <v>16771</v>
      </c>
      <c r="R23" s="604">
        <f t="shared" si="4"/>
        <v>3689</v>
      </c>
      <c r="S23" s="604">
        <f t="shared" si="4"/>
        <v>67499</v>
      </c>
      <c r="T23" s="605">
        <f t="shared" si="4"/>
        <v>0</v>
      </c>
      <c r="U23" s="457">
        <f t="shared" si="1"/>
        <v>1794455</v>
      </c>
    </row>
    <row r="24" spans="1:21" s="27" customFormat="1" ht="14.25">
      <c r="A24" s="1" t="str">
        <f t="shared" si="2"/>
        <v>719</v>
      </c>
      <c r="B24" s="103" t="s">
        <v>343</v>
      </c>
      <c r="C24" s="172" t="str">
        <f t="shared" si="3"/>
        <v>1F110</v>
      </c>
      <c r="D24" s="425"/>
      <c r="E24" s="412" t="s">
        <v>124</v>
      </c>
      <c r="F24" s="414"/>
      <c r="G24" s="423" t="s">
        <v>125</v>
      </c>
      <c r="H24" s="110">
        <f aca="true" t="shared" si="5" ref="H24:T24">SUM(H25:H27)</f>
        <v>1187</v>
      </c>
      <c r="I24" s="415">
        <f t="shared" si="5"/>
        <v>4588</v>
      </c>
      <c r="J24" s="415">
        <f t="shared" si="5"/>
        <v>47671</v>
      </c>
      <c r="K24" s="415">
        <f t="shared" si="5"/>
        <v>49702</v>
      </c>
      <c r="L24" s="415">
        <f t="shared" si="5"/>
        <v>286154</v>
      </c>
      <c r="M24" s="415">
        <f t="shared" si="5"/>
        <v>522732</v>
      </c>
      <c r="N24" s="415">
        <f t="shared" si="5"/>
        <v>25518</v>
      </c>
      <c r="O24" s="415">
        <f t="shared" si="5"/>
        <v>2577</v>
      </c>
      <c r="P24" s="415">
        <f t="shared" si="5"/>
        <v>158187</v>
      </c>
      <c r="Q24" s="415">
        <f t="shared" si="5"/>
        <v>14186</v>
      </c>
      <c r="R24" s="415">
        <f t="shared" si="5"/>
        <v>3051</v>
      </c>
      <c r="S24" s="415">
        <f t="shared" si="5"/>
        <v>53993</v>
      </c>
      <c r="T24" s="462">
        <f t="shared" si="5"/>
        <v>0</v>
      </c>
      <c r="U24" s="458">
        <f t="shared" si="1"/>
        <v>1169546</v>
      </c>
    </row>
    <row r="25" spans="1:21" s="27" customFormat="1" ht="27.75" customHeight="1">
      <c r="A25" s="1" t="str">
        <f t="shared" si="2"/>
        <v>719</v>
      </c>
      <c r="B25" s="103" t="s">
        <v>343</v>
      </c>
      <c r="C25" s="172" t="str">
        <f t="shared" si="3"/>
        <v>1F111</v>
      </c>
      <c r="D25" s="425"/>
      <c r="E25" s="406"/>
      <c r="F25" s="414" t="s">
        <v>126</v>
      </c>
      <c r="G25" s="426" t="s">
        <v>127</v>
      </c>
      <c r="H25" s="111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54"/>
      <c r="U25" s="458">
        <f t="shared" si="1"/>
        <v>0</v>
      </c>
    </row>
    <row r="26" spans="1:21" s="27" customFormat="1" ht="24">
      <c r="A26" s="1" t="str">
        <f t="shared" si="2"/>
        <v>719</v>
      </c>
      <c r="B26" s="103" t="s">
        <v>343</v>
      </c>
      <c r="C26" s="172" t="str">
        <f t="shared" si="3"/>
        <v>1F112</v>
      </c>
      <c r="D26" s="425"/>
      <c r="E26" s="406"/>
      <c r="F26" s="405" t="s">
        <v>128</v>
      </c>
      <c r="G26" s="426" t="s">
        <v>129</v>
      </c>
      <c r="H26" s="111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54"/>
      <c r="U26" s="458">
        <f t="shared" si="1"/>
        <v>0</v>
      </c>
    </row>
    <row r="27" spans="1:21" s="27" customFormat="1" ht="14.25">
      <c r="A27" s="1" t="str">
        <f t="shared" si="2"/>
        <v>719</v>
      </c>
      <c r="B27" s="103" t="s">
        <v>343</v>
      </c>
      <c r="C27" s="172" t="str">
        <f t="shared" si="3"/>
        <v>1F113</v>
      </c>
      <c r="D27" s="425"/>
      <c r="E27" s="406"/>
      <c r="F27" s="405" t="s">
        <v>130</v>
      </c>
      <c r="G27" s="426" t="s">
        <v>131</v>
      </c>
      <c r="H27" s="111">
        <v>1187</v>
      </c>
      <c r="I27" s="416">
        <v>4588</v>
      </c>
      <c r="J27" s="416">
        <v>47671</v>
      </c>
      <c r="K27" s="416">
        <v>49702</v>
      </c>
      <c r="L27" s="416">
        <v>286154</v>
      </c>
      <c r="M27" s="416">
        <v>522732</v>
      </c>
      <c r="N27" s="416">
        <v>25518</v>
      </c>
      <c r="O27" s="416">
        <v>2577</v>
      </c>
      <c r="P27" s="416">
        <v>158187</v>
      </c>
      <c r="Q27" s="416">
        <v>14186</v>
      </c>
      <c r="R27" s="416">
        <v>3051</v>
      </c>
      <c r="S27" s="416">
        <v>53993</v>
      </c>
      <c r="T27" s="454"/>
      <c r="U27" s="458">
        <f t="shared" si="1"/>
        <v>1169546</v>
      </c>
    </row>
    <row r="28" spans="1:21" s="27" customFormat="1" ht="40.5">
      <c r="A28" s="1" t="str">
        <f t="shared" si="2"/>
        <v>719</v>
      </c>
      <c r="B28" s="103" t="s">
        <v>343</v>
      </c>
      <c r="C28" s="172" t="str">
        <f t="shared" si="3"/>
        <v>1F120</v>
      </c>
      <c r="D28" s="425"/>
      <c r="E28" s="412" t="s">
        <v>132</v>
      </c>
      <c r="F28" s="406"/>
      <c r="G28" s="423" t="s">
        <v>133</v>
      </c>
      <c r="H28" s="606">
        <f aca="true" t="shared" si="6" ref="H28:T28">H29+H30</f>
        <v>43</v>
      </c>
      <c r="I28" s="607">
        <f t="shared" si="6"/>
        <v>879</v>
      </c>
      <c r="J28" s="607">
        <f t="shared" si="6"/>
        <v>529</v>
      </c>
      <c r="K28" s="607">
        <f t="shared" si="6"/>
        <v>171197</v>
      </c>
      <c r="L28" s="607">
        <f t="shared" si="6"/>
        <v>58870</v>
      </c>
      <c r="M28" s="607">
        <f t="shared" si="6"/>
        <v>73828</v>
      </c>
      <c r="N28" s="607">
        <f t="shared" si="6"/>
        <v>3784</v>
      </c>
      <c r="O28" s="607">
        <f t="shared" si="6"/>
        <v>3634</v>
      </c>
      <c r="P28" s="607">
        <f t="shared" si="6"/>
        <v>295416</v>
      </c>
      <c r="Q28" s="607">
        <f t="shared" si="6"/>
        <v>2585</v>
      </c>
      <c r="R28" s="607">
        <f t="shared" si="6"/>
        <v>638</v>
      </c>
      <c r="S28" s="607">
        <f t="shared" si="6"/>
        <v>13506</v>
      </c>
      <c r="T28" s="608">
        <f t="shared" si="6"/>
        <v>0</v>
      </c>
      <c r="U28" s="458">
        <f t="shared" si="1"/>
        <v>624909</v>
      </c>
    </row>
    <row r="29" spans="1:21" s="27" customFormat="1" ht="12.75">
      <c r="A29" s="1" t="str">
        <f t="shared" si="2"/>
        <v>719</v>
      </c>
      <c r="B29" s="103" t="s">
        <v>343</v>
      </c>
      <c r="C29" s="172" t="str">
        <f t="shared" si="3"/>
        <v>1F121</v>
      </c>
      <c r="D29" s="427"/>
      <c r="E29" s="405"/>
      <c r="F29" s="405" t="s">
        <v>134</v>
      </c>
      <c r="G29" s="426" t="s">
        <v>135</v>
      </c>
      <c r="H29" s="111">
        <v>43</v>
      </c>
      <c r="I29" s="416">
        <v>879</v>
      </c>
      <c r="J29" s="416">
        <v>529</v>
      </c>
      <c r="K29" s="416">
        <v>171197</v>
      </c>
      <c r="L29" s="416">
        <v>58870</v>
      </c>
      <c r="M29" s="416">
        <v>73828</v>
      </c>
      <c r="N29" s="416">
        <v>3784</v>
      </c>
      <c r="O29" s="416">
        <v>3634</v>
      </c>
      <c r="P29" s="416">
        <v>295416</v>
      </c>
      <c r="Q29" s="416">
        <v>2585</v>
      </c>
      <c r="R29" s="416">
        <v>638</v>
      </c>
      <c r="S29" s="416">
        <v>13506</v>
      </c>
      <c r="T29" s="454"/>
      <c r="U29" s="458">
        <f t="shared" si="1"/>
        <v>624909</v>
      </c>
    </row>
    <row r="30" spans="1:21" s="27" customFormat="1" ht="13.5" thickBot="1">
      <c r="A30" s="1" t="str">
        <f t="shared" si="2"/>
        <v>719</v>
      </c>
      <c r="B30" s="103" t="s">
        <v>343</v>
      </c>
      <c r="C30" s="172" t="str">
        <f t="shared" si="3"/>
        <v>1F122</v>
      </c>
      <c r="D30" s="499"/>
      <c r="E30" s="500"/>
      <c r="F30" s="500" t="s">
        <v>136</v>
      </c>
      <c r="G30" s="501" t="s">
        <v>137</v>
      </c>
      <c r="H30" s="480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1"/>
      <c r="T30" s="482"/>
      <c r="U30" s="459">
        <f t="shared" si="1"/>
        <v>0</v>
      </c>
    </row>
    <row r="31" spans="1:21" ht="15" thickBot="1">
      <c r="A31" s="1" t="str">
        <f t="shared" si="2"/>
        <v>719</v>
      </c>
      <c r="B31" s="103" t="s">
        <v>343</v>
      </c>
      <c r="C31" s="172" t="str">
        <f t="shared" si="3"/>
        <v>1G100</v>
      </c>
      <c r="D31" s="498" t="s">
        <v>138</v>
      </c>
      <c r="E31" s="493"/>
      <c r="F31" s="493"/>
      <c r="G31" s="494" t="s">
        <v>139</v>
      </c>
      <c r="H31" s="118">
        <v>123365</v>
      </c>
      <c r="I31" s="364">
        <v>100358</v>
      </c>
      <c r="J31" s="364">
        <v>179165</v>
      </c>
      <c r="K31" s="364">
        <v>237424</v>
      </c>
      <c r="L31" s="364">
        <v>155311</v>
      </c>
      <c r="M31" s="364">
        <v>1858361</v>
      </c>
      <c r="N31" s="364">
        <v>7695</v>
      </c>
      <c r="O31" s="364">
        <v>160128</v>
      </c>
      <c r="P31" s="364">
        <v>1340892</v>
      </c>
      <c r="Q31" s="364">
        <v>106788</v>
      </c>
      <c r="R31" s="364">
        <v>917</v>
      </c>
      <c r="S31" s="364">
        <v>26379</v>
      </c>
      <c r="T31" s="502"/>
      <c r="U31" s="468">
        <f t="shared" si="1"/>
        <v>4296783</v>
      </c>
    </row>
    <row r="32" spans="1:21" ht="15" thickBot="1">
      <c r="A32" s="1" t="str">
        <f t="shared" si="2"/>
        <v>719</v>
      </c>
      <c r="B32" s="103" t="s">
        <v>343</v>
      </c>
      <c r="C32" s="172" t="str">
        <f t="shared" si="3"/>
        <v>1H100</v>
      </c>
      <c r="D32" s="498" t="s">
        <v>140</v>
      </c>
      <c r="E32" s="493"/>
      <c r="F32" s="493"/>
      <c r="G32" s="494" t="s">
        <v>141</v>
      </c>
      <c r="H32" s="118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502"/>
      <c r="U32" s="468">
        <f t="shared" si="1"/>
        <v>0</v>
      </c>
    </row>
    <row r="33" spans="1:21" ht="32.25" thickBot="1">
      <c r="A33" s="1" t="str">
        <f t="shared" si="2"/>
        <v>719</v>
      </c>
      <c r="B33" s="103" t="s">
        <v>343</v>
      </c>
      <c r="C33" s="172">
        <f t="shared" si="3"/>
        <v>19999</v>
      </c>
      <c r="D33" s="503">
        <v>19999</v>
      </c>
      <c r="E33" s="504"/>
      <c r="F33" s="504"/>
      <c r="G33" s="505" t="s">
        <v>142</v>
      </c>
      <c r="H33" s="476">
        <f>H32+H31+H23+H22+H21+H20+H19+H16</f>
        <v>618637</v>
      </c>
      <c r="I33" s="477">
        <f aca="true" t="shared" si="7" ref="I33:T33">I32+I31+I23+I22+I21+I20+I19+I16</f>
        <v>114287</v>
      </c>
      <c r="J33" s="477">
        <f t="shared" si="7"/>
        <v>247144</v>
      </c>
      <c r="K33" s="477">
        <f t="shared" si="7"/>
        <v>576437</v>
      </c>
      <c r="L33" s="477">
        <f t="shared" si="7"/>
        <v>717005</v>
      </c>
      <c r="M33" s="477">
        <f t="shared" si="7"/>
        <v>3941160</v>
      </c>
      <c r="N33" s="477">
        <f t="shared" si="7"/>
        <v>187459</v>
      </c>
      <c r="O33" s="477">
        <f t="shared" si="7"/>
        <v>168713</v>
      </c>
      <c r="P33" s="477">
        <f t="shared" si="7"/>
        <v>1907336</v>
      </c>
      <c r="Q33" s="477">
        <f t="shared" si="7"/>
        <v>142363</v>
      </c>
      <c r="R33" s="477">
        <f t="shared" si="7"/>
        <v>6499</v>
      </c>
      <c r="S33" s="477">
        <f t="shared" si="7"/>
        <v>126762</v>
      </c>
      <c r="T33" s="478">
        <f t="shared" si="7"/>
        <v>0</v>
      </c>
      <c r="U33" s="506">
        <f t="shared" si="1"/>
        <v>8753802</v>
      </c>
    </row>
    <row r="34" spans="1:21" ht="17.25" thickBot="1">
      <c r="A34" s="1" t="str">
        <f t="shared" si="2"/>
        <v>719</v>
      </c>
      <c r="B34" s="103" t="s">
        <v>343</v>
      </c>
      <c r="C34" s="172"/>
      <c r="D34" s="659" t="s">
        <v>143</v>
      </c>
      <c r="E34" s="660"/>
      <c r="F34" s="660"/>
      <c r="G34" s="660"/>
      <c r="H34" s="660"/>
      <c r="I34" s="660"/>
      <c r="J34" s="660"/>
      <c r="K34" s="660"/>
      <c r="L34" s="660"/>
      <c r="M34" s="660"/>
      <c r="N34" s="660"/>
      <c r="O34" s="660"/>
      <c r="P34" s="660"/>
      <c r="Q34" s="660"/>
      <c r="R34" s="660"/>
      <c r="S34" s="660"/>
      <c r="T34" s="660"/>
      <c r="U34" s="661"/>
    </row>
    <row r="35" spans="1:21" ht="14.25">
      <c r="A35" s="1" t="str">
        <f t="shared" si="2"/>
        <v>719</v>
      </c>
      <c r="B35" s="103" t="s">
        <v>343</v>
      </c>
      <c r="C35" s="172" t="str">
        <f t="shared" si="3"/>
        <v>2A100</v>
      </c>
      <c r="D35" s="419" t="s">
        <v>144</v>
      </c>
      <c r="E35" s="420"/>
      <c r="F35" s="420"/>
      <c r="G35" s="444" t="s">
        <v>145</v>
      </c>
      <c r="H35" s="119">
        <f aca="true" t="shared" si="8" ref="H35:T35">H36+H43+H49</f>
        <v>34065</v>
      </c>
      <c r="I35" s="104">
        <f t="shared" si="8"/>
        <v>8167</v>
      </c>
      <c r="J35" s="104">
        <f t="shared" si="8"/>
        <v>7008</v>
      </c>
      <c r="K35" s="104">
        <f t="shared" si="8"/>
        <v>512610</v>
      </c>
      <c r="L35" s="104">
        <f t="shared" si="8"/>
        <v>423038</v>
      </c>
      <c r="M35" s="104">
        <f t="shared" si="8"/>
        <v>763906</v>
      </c>
      <c r="N35" s="104">
        <f t="shared" si="8"/>
        <v>20655</v>
      </c>
      <c r="O35" s="104">
        <f t="shared" si="8"/>
        <v>92587</v>
      </c>
      <c r="P35" s="104">
        <f t="shared" si="8"/>
        <v>733860</v>
      </c>
      <c r="Q35" s="104">
        <f t="shared" si="8"/>
        <v>77760</v>
      </c>
      <c r="R35" s="104">
        <f t="shared" si="8"/>
        <v>2470</v>
      </c>
      <c r="S35" s="104">
        <f t="shared" si="8"/>
        <v>59996</v>
      </c>
      <c r="T35" s="448">
        <f t="shared" si="8"/>
        <v>0</v>
      </c>
      <c r="U35" s="457">
        <f aca="true" t="shared" si="9" ref="U35:U66">SUM(H35:T35)</f>
        <v>2736122</v>
      </c>
    </row>
    <row r="36" spans="1:21" ht="13.5">
      <c r="A36" s="1" t="str">
        <f t="shared" si="2"/>
        <v>719</v>
      </c>
      <c r="B36" s="103" t="s">
        <v>343</v>
      </c>
      <c r="C36" s="172" t="str">
        <f t="shared" si="3"/>
        <v>2A110</v>
      </c>
      <c r="D36" s="437"/>
      <c r="E36" s="412" t="s">
        <v>146</v>
      </c>
      <c r="F36" s="433"/>
      <c r="G36" s="445" t="s">
        <v>147</v>
      </c>
      <c r="H36" s="120">
        <f>SUM(H37:H42)</f>
        <v>72</v>
      </c>
      <c r="I36" s="121">
        <f aca="true" t="shared" si="10" ref="I36:T36">SUM(I37:I42)</f>
        <v>1509</v>
      </c>
      <c r="J36" s="121">
        <f t="shared" si="10"/>
        <v>882</v>
      </c>
      <c r="K36" s="121">
        <f t="shared" si="10"/>
        <v>281107</v>
      </c>
      <c r="L36" s="121">
        <f t="shared" si="10"/>
        <v>97183</v>
      </c>
      <c r="M36" s="121">
        <f t="shared" si="10"/>
        <v>131114</v>
      </c>
      <c r="N36" s="121">
        <f t="shared" si="10"/>
        <v>9038</v>
      </c>
      <c r="O36" s="121">
        <f t="shared" si="10"/>
        <v>1402</v>
      </c>
      <c r="P36" s="121">
        <f t="shared" si="10"/>
        <v>666662</v>
      </c>
      <c r="Q36" s="121">
        <f t="shared" si="10"/>
        <v>4309</v>
      </c>
      <c r="R36" s="121">
        <f t="shared" si="10"/>
        <v>1081</v>
      </c>
      <c r="S36" s="121">
        <f t="shared" si="10"/>
        <v>20367</v>
      </c>
      <c r="T36" s="449">
        <f t="shared" si="10"/>
        <v>0</v>
      </c>
      <c r="U36" s="458">
        <f t="shared" si="9"/>
        <v>1214726</v>
      </c>
    </row>
    <row r="37" spans="1:21" ht="12.75">
      <c r="A37" s="1" t="str">
        <f t="shared" si="2"/>
        <v>719</v>
      </c>
      <c r="B37" s="103" t="s">
        <v>343</v>
      </c>
      <c r="C37" s="172" t="str">
        <f t="shared" si="3"/>
        <v>2A111</v>
      </c>
      <c r="D37" s="427"/>
      <c r="E37" s="405"/>
      <c r="F37" s="405" t="s">
        <v>148</v>
      </c>
      <c r="G37" s="418" t="s">
        <v>149</v>
      </c>
      <c r="H37" s="117">
        <v>72</v>
      </c>
      <c r="I37" s="116">
        <v>1509</v>
      </c>
      <c r="J37" s="116">
        <v>882</v>
      </c>
      <c r="K37" s="116">
        <v>281107</v>
      </c>
      <c r="L37" s="116">
        <v>97183</v>
      </c>
      <c r="M37" s="116">
        <v>131114</v>
      </c>
      <c r="N37" s="116">
        <v>9038</v>
      </c>
      <c r="O37" s="116">
        <v>1402</v>
      </c>
      <c r="P37" s="116">
        <v>666662</v>
      </c>
      <c r="Q37" s="116">
        <v>4309</v>
      </c>
      <c r="R37" s="116">
        <v>1081</v>
      </c>
      <c r="S37" s="116">
        <v>20367</v>
      </c>
      <c r="T37" s="450"/>
      <c r="U37" s="458">
        <f t="shared" si="9"/>
        <v>1214726</v>
      </c>
    </row>
    <row r="38" spans="1:21" ht="12.75">
      <c r="A38" s="1" t="str">
        <f t="shared" si="2"/>
        <v>719</v>
      </c>
      <c r="B38" s="103" t="s">
        <v>343</v>
      </c>
      <c r="C38" s="172" t="str">
        <f t="shared" si="3"/>
        <v>2A112</v>
      </c>
      <c r="D38" s="427"/>
      <c r="E38" s="405"/>
      <c r="F38" s="405" t="s">
        <v>150</v>
      </c>
      <c r="G38" s="418" t="s">
        <v>151</v>
      </c>
      <c r="H38" s="117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450"/>
      <c r="U38" s="458">
        <f t="shared" si="9"/>
        <v>0</v>
      </c>
    </row>
    <row r="39" spans="1:21" ht="24">
      <c r="A39" s="1" t="str">
        <f t="shared" si="2"/>
        <v>719</v>
      </c>
      <c r="B39" s="103" t="s">
        <v>343</v>
      </c>
      <c r="C39" s="172" t="str">
        <f t="shared" si="3"/>
        <v>2A113</v>
      </c>
      <c r="D39" s="427"/>
      <c r="E39" s="405"/>
      <c r="F39" s="405" t="s">
        <v>152</v>
      </c>
      <c r="G39" s="418" t="s">
        <v>153</v>
      </c>
      <c r="H39" s="117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450"/>
      <c r="U39" s="458">
        <f t="shared" si="9"/>
        <v>0</v>
      </c>
    </row>
    <row r="40" spans="1:21" ht="12.75">
      <c r="A40" s="1" t="str">
        <f t="shared" si="2"/>
        <v>719</v>
      </c>
      <c r="B40" s="103" t="s">
        <v>343</v>
      </c>
      <c r="C40" s="172" t="str">
        <f t="shared" si="3"/>
        <v>2A114</v>
      </c>
      <c r="D40" s="427"/>
      <c r="E40" s="405"/>
      <c r="F40" s="405" t="s">
        <v>154</v>
      </c>
      <c r="G40" s="418" t="s">
        <v>155</v>
      </c>
      <c r="H40" s="117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450"/>
      <c r="U40" s="458">
        <f t="shared" si="9"/>
        <v>0</v>
      </c>
    </row>
    <row r="41" spans="1:21" ht="12.75">
      <c r="A41" s="1" t="str">
        <f t="shared" si="2"/>
        <v>719</v>
      </c>
      <c r="B41" s="103" t="s">
        <v>343</v>
      </c>
      <c r="C41" s="172" t="str">
        <f t="shared" si="3"/>
        <v>2A115</v>
      </c>
      <c r="D41" s="427"/>
      <c r="E41" s="405"/>
      <c r="F41" s="405" t="s">
        <v>156</v>
      </c>
      <c r="G41" s="446" t="s">
        <v>157</v>
      </c>
      <c r="H41" s="117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450"/>
      <c r="U41" s="458">
        <f t="shared" si="9"/>
        <v>0</v>
      </c>
    </row>
    <row r="42" spans="1:21" ht="12.75">
      <c r="A42" s="1" t="str">
        <f t="shared" si="2"/>
        <v>719</v>
      </c>
      <c r="B42" s="103" t="s">
        <v>343</v>
      </c>
      <c r="C42" s="172" t="str">
        <f t="shared" si="3"/>
        <v>2A116</v>
      </c>
      <c r="D42" s="427"/>
      <c r="E42" s="405"/>
      <c r="F42" s="405" t="s">
        <v>158</v>
      </c>
      <c r="G42" s="418" t="s">
        <v>159</v>
      </c>
      <c r="H42" s="117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450"/>
      <c r="U42" s="458">
        <f t="shared" si="9"/>
        <v>0</v>
      </c>
    </row>
    <row r="43" spans="1:21" ht="13.5">
      <c r="A43" s="1" t="str">
        <f t="shared" si="2"/>
        <v>719</v>
      </c>
      <c r="B43" s="103" t="s">
        <v>343</v>
      </c>
      <c r="C43" s="172" t="str">
        <f t="shared" si="3"/>
        <v>2A120</v>
      </c>
      <c r="D43" s="437"/>
      <c r="E43" s="412" t="s">
        <v>160</v>
      </c>
      <c r="F43" s="405"/>
      <c r="G43" s="445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51">
        <f t="shared" si="11"/>
        <v>0</v>
      </c>
      <c r="U43" s="458">
        <f t="shared" si="9"/>
        <v>0</v>
      </c>
    </row>
    <row r="44" spans="1:21" ht="12.75">
      <c r="A44" s="1" t="str">
        <f t="shared" si="2"/>
        <v>719</v>
      </c>
      <c r="B44" s="103" t="s">
        <v>343</v>
      </c>
      <c r="C44" s="172" t="str">
        <f t="shared" si="3"/>
        <v>2A121</v>
      </c>
      <c r="D44" s="427"/>
      <c r="E44" s="405"/>
      <c r="F44" s="405" t="s">
        <v>162</v>
      </c>
      <c r="G44" s="418" t="s">
        <v>163</v>
      </c>
      <c r="H44" s="117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450"/>
      <c r="U44" s="458">
        <f t="shared" si="9"/>
        <v>0</v>
      </c>
    </row>
    <row r="45" spans="1:21" ht="12.75">
      <c r="A45" s="1" t="str">
        <f t="shared" si="2"/>
        <v>719</v>
      </c>
      <c r="B45" s="103" t="s">
        <v>343</v>
      </c>
      <c r="C45" s="172" t="str">
        <f t="shared" si="3"/>
        <v>2A122</v>
      </c>
      <c r="D45" s="427"/>
      <c r="E45" s="405"/>
      <c r="F45" s="405" t="s">
        <v>164</v>
      </c>
      <c r="G45" s="418" t="s">
        <v>165</v>
      </c>
      <c r="H45" s="117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450"/>
      <c r="U45" s="458">
        <f t="shared" si="9"/>
        <v>0</v>
      </c>
    </row>
    <row r="46" spans="1:21" ht="12.75">
      <c r="A46" s="1" t="str">
        <f t="shared" si="2"/>
        <v>719</v>
      </c>
      <c r="B46" s="103" t="s">
        <v>343</v>
      </c>
      <c r="C46" s="172" t="str">
        <f t="shared" si="3"/>
        <v>2A123</v>
      </c>
      <c r="D46" s="427"/>
      <c r="E46" s="405"/>
      <c r="F46" s="405" t="s">
        <v>166</v>
      </c>
      <c r="G46" s="418" t="s">
        <v>167</v>
      </c>
      <c r="H46" s="117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450"/>
      <c r="U46" s="458">
        <f t="shared" si="9"/>
        <v>0</v>
      </c>
    </row>
    <row r="47" spans="1:21" ht="12.75">
      <c r="A47" s="1" t="str">
        <f t="shared" si="2"/>
        <v>719</v>
      </c>
      <c r="B47" s="103" t="s">
        <v>343</v>
      </c>
      <c r="C47" s="172" t="str">
        <f t="shared" si="3"/>
        <v>2A124</v>
      </c>
      <c r="D47" s="427"/>
      <c r="E47" s="405"/>
      <c r="F47" s="405" t="s">
        <v>168</v>
      </c>
      <c r="G47" s="446" t="s">
        <v>169</v>
      </c>
      <c r="H47" s="117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450"/>
      <c r="U47" s="458">
        <f t="shared" si="9"/>
        <v>0</v>
      </c>
    </row>
    <row r="48" spans="1:21" ht="12.75">
      <c r="A48" s="1" t="str">
        <f t="shared" si="2"/>
        <v>719</v>
      </c>
      <c r="B48" s="103" t="s">
        <v>343</v>
      </c>
      <c r="C48" s="172" t="str">
        <f t="shared" si="3"/>
        <v>2A125</v>
      </c>
      <c r="D48" s="427"/>
      <c r="E48" s="405"/>
      <c r="F48" s="405" t="s">
        <v>170</v>
      </c>
      <c r="G48" s="418" t="s">
        <v>171</v>
      </c>
      <c r="H48" s="117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450"/>
      <c r="U48" s="458">
        <f t="shared" si="9"/>
        <v>0</v>
      </c>
    </row>
    <row r="49" spans="1:21" ht="13.5">
      <c r="A49" s="1" t="str">
        <f t="shared" si="2"/>
        <v>719</v>
      </c>
      <c r="B49" s="103" t="s">
        <v>343</v>
      </c>
      <c r="C49" s="172" t="str">
        <f t="shared" si="3"/>
        <v>2A130</v>
      </c>
      <c r="D49" s="437"/>
      <c r="E49" s="412" t="s">
        <v>172</v>
      </c>
      <c r="F49" s="405"/>
      <c r="G49" s="417" t="s">
        <v>173</v>
      </c>
      <c r="H49" s="108">
        <f aca="true" t="shared" si="12" ref="H49:T49">SUM(H50:H51)</f>
        <v>33993</v>
      </c>
      <c r="I49" s="109">
        <f t="shared" si="12"/>
        <v>6658</v>
      </c>
      <c r="J49" s="109">
        <f t="shared" si="12"/>
        <v>6126</v>
      </c>
      <c r="K49" s="109">
        <f t="shared" si="12"/>
        <v>231503</v>
      </c>
      <c r="L49" s="109">
        <f t="shared" si="12"/>
        <v>325855</v>
      </c>
      <c r="M49" s="109">
        <f t="shared" si="12"/>
        <v>632792</v>
      </c>
      <c r="N49" s="109">
        <f t="shared" si="12"/>
        <v>11617</v>
      </c>
      <c r="O49" s="109">
        <f t="shared" si="12"/>
        <v>91185</v>
      </c>
      <c r="P49" s="109">
        <f t="shared" si="12"/>
        <v>67198</v>
      </c>
      <c r="Q49" s="109">
        <f t="shared" si="12"/>
        <v>73451</v>
      </c>
      <c r="R49" s="109">
        <f t="shared" si="12"/>
        <v>1389</v>
      </c>
      <c r="S49" s="109">
        <f t="shared" si="12"/>
        <v>39629</v>
      </c>
      <c r="T49" s="451">
        <f t="shared" si="12"/>
        <v>0</v>
      </c>
      <c r="U49" s="458">
        <f t="shared" si="9"/>
        <v>1521396</v>
      </c>
    </row>
    <row r="50" spans="1:21" ht="12.75">
      <c r="A50" s="1" t="str">
        <f t="shared" si="2"/>
        <v>719</v>
      </c>
      <c r="B50" s="103" t="s">
        <v>343</v>
      </c>
      <c r="C50" s="172" t="str">
        <f t="shared" si="3"/>
        <v>2A131</v>
      </c>
      <c r="D50" s="427"/>
      <c r="E50" s="405"/>
      <c r="F50" s="405" t="s">
        <v>174</v>
      </c>
      <c r="G50" s="446" t="s">
        <v>175</v>
      </c>
      <c r="H50" s="117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450"/>
      <c r="U50" s="458">
        <f t="shared" si="9"/>
        <v>0</v>
      </c>
    </row>
    <row r="51" spans="1:21" ht="13.5" thickBot="1">
      <c r="A51" s="1" t="str">
        <f t="shared" si="2"/>
        <v>719</v>
      </c>
      <c r="B51" s="103" t="s">
        <v>343</v>
      </c>
      <c r="C51" s="172" t="str">
        <f t="shared" si="3"/>
        <v>2A132</v>
      </c>
      <c r="D51" s="507"/>
      <c r="E51" s="500"/>
      <c r="F51" s="500" t="s">
        <v>176</v>
      </c>
      <c r="G51" s="508" t="s">
        <v>177</v>
      </c>
      <c r="H51" s="447">
        <v>33993</v>
      </c>
      <c r="I51" s="368">
        <v>6658</v>
      </c>
      <c r="J51" s="368">
        <v>6126</v>
      </c>
      <c r="K51" s="368">
        <v>231503</v>
      </c>
      <c r="L51" s="368">
        <v>325855</v>
      </c>
      <c r="M51" s="368">
        <v>632792</v>
      </c>
      <c r="N51" s="368">
        <v>11617</v>
      </c>
      <c r="O51" s="368">
        <v>91185</v>
      </c>
      <c r="P51" s="368">
        <v>67198</v>
      </c>
      <c r="Q51" s="368">
        <v>73451</v>
      </c>
      <c r="R51" s="368">
        <v>1389</v>
      </c>
      <c r="S51" s="368">
        <v>39629</v>
      </c>
      <c r="T51" s="455"/>
      <c r="U51" s="459">
        <f t="shared" si="9"/>
        <v>1521396</v>
      </c>
    </row>
    <row r="52" spans="1:21" ht="15" thickBot="1">
      <c r="A52" s="1" t="str">
        <f t="shared" si="2"/>
        <v>719</v>
      </c>
      <c r="B52" s="103" t="s">
        <v>343</v>
      </c>
      <c r="C52" s="172" t="str">
        <f t="shared" si="3"/>
        <v>2B100</v>
      </c>
      <c r="D52" s="492" t="s">
        <v>178</v>
      </c>
      <c r="E52" s="509"/>
      <c r="F52" s="510"/>
      <c r="G52" s="511" t="s">
        <v>179</v>
      </c>
      <c r="H52" s="118">
        <v>0</v>
      </c>
      <c r="I52" s="364">
        <v>0</v>
      </c>
      <c r="J52" s="364">
        <v>0</v>
      </c>
      <c r="K52" s="364">
        <v>1694</v>
      </c>
      <c r="L52" s="364">
        <v>2937</v>
      </c>
      <c r="M52" s="364">
        <v>9</v>
      </c>
      <c r="N52" s="364">
        <v>0</v>
      </c>
      <c r="O52" s="364">
        <v>0</v>
      </c>
      <c r="P52" s="364">
        <v>1</v>
      </c>
      <c r="Q52" s="364">
        <v>0</v>
      </c>
      <c r="R52" s="364">
        <v>0</v>
      </c>
      <c r="S52" s="364">
        <v>7</v>
      </c>
      <c r="T52" s="502"/>
      <c r="U52" s="468">
        <f t="shared" si="9"/>
        <v>4648</v>
      </c>
    </row>
    <row r="53" spans="1:21" ht="15" thickBot="1">
      <c r="A53" s="1" t="str">
        <f t="shared" si="2"/>
        <v>719</v>
      </c>
      <c r="B53" s="103" t="s">
        <v>343</v>
      </c>
      <c r="C53" s="172" t="str">
        <f t="shared" si="3"/>
        <v>2C100</v>
      </c>
      <c r="D53" s="492" t="s">
        <v>180</v>
      </c>
      <c r="E53" s="510"/>
      <c r="F53" s="510"/>
      <c r="G53" s="511" t="s">
        <v>181</v>
      </c>
      <c r="H53" s="118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502"/>
      <c r="U53" s="468">
        <f t="shared" si="9"/>
        <v>0</v>
      </c>
    </row>
    <row r="54" spans="1:21" ht="15" thickBot="1">
      <c r="A54" s="1" t="str">
        <f t="shared" si="2"/>
        <v>719</v>
      </c>
      <c r="B54" s="103" t="s">
        <v>343</v>
      </c>
      <c r="C54" s="172" t="str">
        <f t="shared" si="3"/>
        <v>2D100</v>
      </c>
      <c r="D54" s="492" t="s">
        <v>182</v>
      </c>
      <c r="E54" s="510"/>
      <c r="F54" s="510"/>
      <c r="G54" s="511" t="s">
        <v>183</v>
      </c>
      <c r="H54" s="118">
        <v>16995</v>
      </c>
      <c r="I54" s="364">
        <v>2839</v>
      </c>
      <c r="J54" s="364"/>
      <c r="K54" s="364"/>
      <c r="L54" s="364">
        <v>46000</v>
      </c>
      <c r="M54" s="364">
        <v>1316162</v>
      </c>
      <c r="N54" s="364"/>
      <c r="O54" s="364"/>
      <c r="P54" s="364"/>
      <c r="Q54" s="364"/>
      <c r="R54" s="364"/>
      <c r="S54" s="364">
        <v>74000</v>
      </c>
      <c r="T54" s="502"/>
      <c r="U54" s="468">
        <f t="shared" si="9"/>
        <v>1455996</v>
      </c>
    </row>
    <row r="55" spans="1:21" ht="14.25">
      <c r="A55" s="1" t="str">
        <f t="shared" si="2"/>
        <v>719</v>
      </c>
      <c r="B55" s="103" t="s">
        <v>343</v>
      </c>
      <c r="C55" s="172" t="str">
        <f t="shared" si="3"/>
        <v>2E100</v>
      </c>
      <c r="D55" s="471" t="s">
        <v>184</v>
      </c>
      <c r="E55" s="472"/>
      <c r="F55" s="472"/>
      <c r="G55" s="444" t="s">
        <v>185</v>
      </c>
      <c r="H55" s="124">
        <f aca="true" t="shared" si="13" ref="H55:T55">H56+H57+H60</f>
        <v>8592068</v>
      </c>
      <c r="I55" s="125">
        <f t="shared" si="13"/>
        <v>101</v>
      </c>
      <c r="J55" s="125">
        <f t="shared" si="13"/>
        <v>2</v>
      </c>
      <c r="K55" s="125">
        <f t="shared" si="13"/>
        <v>1491</v>
      </c>
      <c r="L55" s="125">
        <f t="shared" si="13"/>
        <v>1012</v>
      </c>
      <c r="M55" s="125">
        <f t="shared" si="13"/>
        <v>44980</v>
      </c>
      <c r="N55" s="125">
        <f t="shared" si="13"/>
        <v>0</v>
      </c>
      <c r="O55" s="125">
        <f t="shared" si="13"/>
        <v>366</v>
      </c>
      <c r="P55" s="125">
        <f t="shared" si="13"/>
        <v>9860</v>
      </c>
      <c r="Q55" s="125">
        <f t="shared" si="13"/>
        <v>37</v>
      </c>
      <c r="R55" s="125">
        <f t="shared" si="13"/>
        <v>0</v>
      </c>
      <c r="S55" s="125">
        <f t="shared" si="13"/>
        <v>35998</v>
      </c>
      <c r="T55" s="512">
        <f t="shared" si="13"/>
        <v>0</v>
      </c>
      <c r="U55" s="457">
        <f t="shared" si="9"/>
        <v>8685915</v>
      </c>
    </row>
    <row r="56" spans="1:21" ht="13.5">
      <c r="A56" s="1" t="str">
        <f t="shared" si="2"/>
        <v>719</v>
      </c>
      <c r="B56" s="103" t="s">
        <v>343</v>
      </c>
      <c r="C56" s="172" t="str">
        <f t="shared" si="3"/>
        <v>2E110</v>
      </c>
      <c r="D56" s="440"/>
      <c r="E56" s="435" t="s">
        <v>186</v>
      </c>
      <c r="F56" s="436"/>
      <c r="G56" s="417" t="s">
        <v>187</v>
      </c>
      <c r="H56" s="114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52"/>
      <c r="U56" s="458">
        <f t="shared" si="9"/>
        <v>0</v>
      </c>
    </row>
    <row r="57" spans="1:21" ht="13.5">
      <c r="A57" s="1" t="str">
        <f t="shared" si="2"/>
        <v>719</v>
      </c>
      <c r="B57" s="103" t="s">
        <v>343</v>
      </c>
      <c r="C57" s="172" t="str">
        <f t="shared" si="3"/>
        <v>2E120</v>
      </c>
      <c r="D57" s="440"/>
      <c r="E57" s="435" t="s">
        <v>188</v>
      </c>
      <c r="F57" s="436"/>
      <c r="G57" s="417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3">
        <f t="shared" si="14"/>
        <v>0</v>
      </c>
      <c r="U57" s="458">
        <f t="shared" si="9"/>
        <v>0</v>
      </c>
    </row>
    <row r="58" spans="1:21" ht="24">
      <c r="A58" s="1" t="str">
        <f t="shared" si="2"/>
        <v>719</v>
      </c>
      <c r="B58" s="103" t="s">
        <v>343</v>
      </c>
      <c r="C58" s="172" t="str">
        <f t="shared" si="3"/>
        <v>2E121</v>
      </c>
      <c r="D58" s="441"/>
      <c r="E58" s="414"/>
      <c r="F58" s="414" t="s">
        <v>190</v>
      </c>
      <c r="G58" s="418" t="s">
        <v>191</v>
      </c>
      <c r="H58" s="114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52"/>
      <c r="U58" s="458">
        <f t="shared" si="9"/>
        <v>0</v>
      </c>
    </row>
    <row r="59" spans="1:21" ht="24">
      <c r="A59" s="1" t="str">
        <f t="shared" si="2"/>
        <v>719</v>
      </c>
      <c r="B59" s="103" t="s">
        <v>343</v>
      </c>
      <c r="C59" s="172" t="str">
        <f t="shared" si="3"/>
        <v>2E122</v>
      </c>
      <c r="D59" s="441"/>
      <c r="E59" s="414"/>
      <c r="F59" s="414" t="s">
        <v>192</v>
      </c>
      <c r="G59" s="418" t="s">
        <v>193</v>
      </c>
      <c r="H59" s="114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52"/>
      <c r="U59" s="458">
        <f t="shared" si="9"/>
        <v>0</v>
      </c>
    </row>
    <row r="60" spans="1:21" ht="27.75" thickBot="1">
      <c r="A60" s="1" t="str">
        <f t="shared" si="2"/>
        <v>719</v>
      </c>
      <c r="B60" s="103" t="s">
        <v>343</v>
      </c>
      <c r="C60" s="172" t="str">
        <f t="shared" si="3"/>
        <v>2E130</v>
      </c>
      <c r="D60" s="513"/>
      <c r="E60" s="514" t="s">
        <v>194</v>
      </c>
      <c r="F60" s="515"/>
      <c r="G60" s="516" t="s">
        <v>195</v>
      </c>
      <c r="H60" s="489">
        <v>8592068</v>
      </c>
      <c r="I60" s="490">
        <v>101</v>
      </c>
      <c r="J60" s="490">
        <v>2</v>
      </c>
      <c r="K60" s="490">
        <v>1491</v>
      </c>
      <c r="L60" s="490">
        <v>1012</v>
      </c>
      <c r="M60" s="490">
        <v>44980</v>
      </c>
      <c r="N60" s="490">
        <v>0</v>
      </c>
      <c r="O60" s="490">
        <v>366</v>
      </c>
      <c r="P60" s="490">
        <v>9860</v>
      </c>
      <c r="Q60" s="490">
        <v>37</v>
      </c>
      <c r="R60" s="490">
        <v>0</v>
      </c>
      <c r="S60" s="490">
        <v>35998</v>
      </c>
      <c r="T60" s="491"/>
      <c r="U60" s="459">
        <f t="shared" si="9"/>
        <v>8685915</v>
      </c>
    </row>
    <row r="61" spans="1:21" ht="14.25">
      <c r="A61" s="1" t="str">
        <f t="shared" si="2"/>
        <v>719</v>
      </c>
      <c r="B61" s="103" t="s">
        <v>343</v>
      </c>
      <c r="C61" s="172" t="str">
        <f t="shared" si="3"/>
        <v>2F100</v>
      </c>
      <c r="D61" s="471" t="s">
        <v>196</v>
      </c>
      <c r="E61" s="472"/>
      <c r="F61" s="472"/>
      <c r="G61" s="517" t="s">
        <v>197</v>
      </c>
      <c r="H61" s="127">
        <f>H62+H66</f>
        <v>31</v>
      </c>
      <c r="I61" s="127">
        <f aca="true" t="shared" si="15" ref="I61:T61">I62+I66</f>
        <v>727</v>
      </c>
      <c r="J61" s="127">
        <f t="shared" si="15"/>
        <v>425</v>
      </c>
      <c r="K61" s="127">
        <f t="shared" si="15"/>
        <v>9853</v>
      </c>
      <c r="L61" s="127">
        <f t="shared" si="15"/>
        <v>54499</v>
      </c>
      <c r="M61" s="127">
        <f t="shared" si="15"/>
        <v>19043</v>
      </c>
      <c r="N61" s="127">
        <f t="shared" si="15"/>
        <v>4345</v>
      </c>
      <c r="O61" s="127">
        <f t="shared" si="15"/>
        <v>589</v>
      </c>
      <c r="P61" s="127">
        <f t="shared" si="15"/>
        <v>385726</v>
      </c>
      <c r="Q61" s="127">
        <f t="shared" si="15"/>
        <v>2070</v>
      </c>
      <c r="R61" s="127">
        <f t="shared" si="15"/>
        <v>519</v>
      </c>
      <c r="S61" s="127">
        <f t="shared" si="15"/>
        <v>9159</v>
      </c>
      <c r="T61" s="127">
        <f t="shared" si="15"/>
        <v>0</v>
      </c>
      <c r="U61" s="457">
        <f t="shared" si="9"/>
        <v>486986</v>
      </c>
    </row>
    <row r="62" spans="1:21" ht="13.5">
      <c r="A62" s="1" t="str">
        <f t="shared" si="2"/>
        <v>719</v>
      </c>
      <c r="B62" s="103" t="s">
        <v>343</v>
      </c>
      <c r="C62" s="172" t="str">
        <f t="shared" si="3"/>
        <v>2F110</v>
      </c>
      <c r="D62" s="440"/>
      <c r="E62" s="435" t="s">
        <v>198</v>
      </c>
      <c r="F62" s="434"/>
      <c r="G62" s="417" t="s">
        <v>199</v>
      </c>
      <c r="H62" s="123">
        <f>SUM(H63:H65)</f>
        <v>31</v>
      </c>
      <c r="I62" s="123">
        <f aca="true" t="shared" si="16" ref="I62:T62">SUM(I63:I65)</f>
        <v>727</v>
      </c>
      <c r="J62" s="123">
        <f t="shared" si="16"/>
        <v>425</v>
      </c>
      <c r="K62" s="123">
        <f t="shared" si="16"/>
        <v>9853</v>
      </c>
      <c r="L62" s="123">
        <f t="shared" si="16"/>
        <v>54499</v>
      </c>
      <c r="M62" s="123">
        <f t="shared" si="16"/>
        <v>19043</v>
      </c>
      <c r="N62" s="123">
        <f t="shared" si="16"/>
        <v>4345</v>
      </c>
      <c r="O62" s="123">
        <f t="shared" si="16"/>
        <v>589</v>
      </c>
      <c r="P62" s="123">
        <f t="shared" si="16"/>
        <v>385726</v>
      </c>
      <c r="Q62" s="123">
        <f t="shared" si="16"/>
        <v>2070</v>
      </c>
      <c r="R62" s="123">
        <f t="shared" si="16"/>
        <v>519</v>
      </c>
      <c r="S62" s="123">
        <f t="shared" si="16"/>
        <v>9159</v>
      </c>
      <c r="T62" s="123">
        <f t="shared" si="16"/>
        <v>0</v>
      </c>
      <c r="U62" s="458">
        <f t="shared" si="9"/>
        <v>486986</v>
      </c>
    </row>
    <row r="63" spans="1:21" ht="24">
      <c r="A63" s="1" t="str">
        <f t="shared" si="2"/>
        <v>719</v>
      </c>
      <c r="B63" s="103" t="s">
        <v>343</v>
      </c>
      <c r="C63" s="172" t="str">
        <f t="shared" si="3"/>
        <v>2F111</v>
      </c>
      <c r="D63" s="440"/>
      <c r="E63" s="435"/>
      <c r="F63" s="414" t="s">
        <v>200</v>
      </c>
      <c r="G63" s="418" t="s">
        <v>201</v>
      </c>
      <c r="H63" s="114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52"/>
      <c r="U63" s="458">
        <f t="shared" si="9"/>
        <v>0</v>
      </c>
    </row>
    <row r="64" spans="1:21" ht="27.75" customHeight="1">
      <c r="A64" s="1" t="str">
        <f t="shared" si="2"/>
        <v>719</v>
      </c>
      <c r="B64" s="103" t="s">
        <v>343</v>
      </c>
      <c r="C64" s="172" t="str">
        <f t="shared" si="3"/>
        <v>2F112</v>
      </c>
      <c r="D64" s="442"/>
      <c r="E64" s="435"/>
      <c r="F64" s="414" t="s">
        <v>202</v>
      </c>
      <c r="G64" s="418" t="s">
        <v>203</v>
      </c>
      <c r="H64" s="114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52"/>
      <c r="U64" s="458">
        <f t="shared" si="9"/>
        <v>0</v>
      </c>
    </row>
    <row r="65" spans="1:21" ht="13.5">
      <c r="A65" s="1" t="str">
        <f t="shared" si="2"/>
        <v>719</v>
      </c>
      <c r="B65" s="103" t="s">
        <v>343</v>
      </c>
      <c r="C65" s="172" t="str">
        <f t="shared" si="3"/>
        <v>2F113</v>
      </c>
      <c r="D65" s="442"/>
      <c r="E65" s="435"/>
      <c r="F65" s="414" t="s">
        <v>204</v>
      </c>
      <c r="G65" s="418" t="s">
        <v>205</v>
      </c>
      <c r="H65" s="114">
        <v>31</v>
      </c>
      <c r="I65" s="413">
        <v>727</v>
      </c>
      <c r="J65" s="413">
        <v>425</v>
      </c>
      <c r="K65" s="413">
        <v>9853</v>
      </c>
      <c r="L65" s="413">
        <v>54499</v>
      </c>
      <c r="M65" s="413">
        <v>19043</v>
      </c>
      <c r="N65" s="413">
        <v>4345</v>
      </c>
      <c r="O65" s="413">
        <v>589</v>
      </c>
      <c r="P65" s="413">
        <v>385726</v>
      </c>
      <c r="Q65" s="413">
        <v>2070</v>
      </c>
      <c r="R65" s="413">
        <v>519</v>
      </c>
      <c r="S65" s="413">
        <v>9159</v>
      </c>
      <c r="T65" s="452"/>
      <c r="U65" s="458">
        <f t="shared" si="9"/>
        <v>486986</v>
      </c>
    </row>
    <row r="66" spans="1:21" ht="14.25" thickBot="1">
      <c r="A66" s="1" t="str">
        <f t="shared" si="2"/>
        <v>719</v>
      </c>
      <c r="B66" s="103" t="s">
        <v>343</v>
      </c>
      <c r="C66" s="172" t="str">
        <f t="shared" si="3"/>
        <v>2F120</v>
      </c>
      <c r="D66" s="519"/>
      <c r="E66" s="613" t="s">
        <v>206</v>
      </c>
      <c r="F66" s="520"/>
      <c r="G66" s="417" t="s">
        <v>207</v>
      </c>
      <c r="H66" s="489"/>
      <c r="I66" s="490"/>
      <c r="J66" s="490"/>
      <c r="K66" s="490"/>
      <c r="L66" s="490"/>
      <c r="M66" s="490"/>
      <c r="N66" s="490"/>
      <c r="O66" s="490"/>
      <c r="P66" s="490"/>
      <c r="Q66" s="490"/>
      <c r="R66" s="490"/>
      <c r="S66" s="490"/>
      <c r="T66" s="491"/>
      <c r="U66" s="459">
        <f t="shared" si="9"/>
        <v>0</v>
      </c>
    </row>
    <row r="67" spans="1:21" ht="14.25">
      <c r="A67" s="1" t="str">
        <f t="shared" si="2"/>
        <v>719</v>
      </c>
      <c r="B67" s="103" t="s">
        <v>343</v>
      </c>
      <c r="C67" s="172" t="str">
        <f t="shared" si="3"/>
        <v>2G100</v>
      </c>
      <c r="D67" s="471" t="s">
        <v>208</v>
      </c>
      <c r="E67" s="472"/>
      <c r="F67" s="472"/>
      <c r="G67" s="444" t="s">
        <v>209</v>
      </c>
      <c r="H67" s="126">
        <f aca="true" t="shared" si="17" ref="H67:T67">H68+H74+H80</f>
        <v>4204478</v>
      </c>
      <c r="I67" s="127">
        <f t="shared" si="17"/>
        <v>171594</v>
      </c>
      <c r="J67" s="127">
        <f t="shared" si="17"/>
        <v>1745998</v>
      </c>
      <c r="K67" s="127">
        <f t="shared" si="17"/>
        <v>3586982</v>
      </c>
      <c r="L67" s="127">
        <f t="shared" si="17"/>
        <v>3871037</v>
      </c>
      <c r="M67" s="127">
        <f t="shared" si="17"/>
        <v>18193958</v>
      </c>
      <c r="N67" s="127">
        <f t="shared" si="17"/>
        <v>172842</v>
      </c>
      <c r="O67" s="127">
        <f t="shared" si="17"/>
        <v>137186</v>
      </c>
      <c r="P67" s="127">
        <f t="shared" si="17"/>
        <v>2522433</v>
      </c>
      <c r="Q67" s="127">
        <f t="shared" si="17"/>
        <v>1294552</v>
      </c>
      <c r="R67" s="127">
        <f t="shared" si="17"/>
        <v>20398</v>
      </c>
      <c r="S67" s="127">
        <f t="shared" si="17"/>
        <v>513947</v>
      </c>
      <c r="T67" s="518">
        <f t="shared" si="17"/>
        <v>0</v>
      </c>
      <c r="U67" s="457">
        <f aca="true" t="shared" si="18" ref="U67:U98">SUM(H67:T67)</f>
        <v>36435405</v>
      </c>
    </row>
    <row r="68" spans="1:21" ht="27">
      <c r="A68" s="1" t="str">
        <f t="shared" si="2"/>
        <v>719</v>
      </c>
      <c r="B68" s="103" t="s">
        <v>343</v>
      </c>
      <c r="C68" s="172" t="str">
        <f t="shared" si="3"/>
        <v>2G110</v>
      </c>
      <c r="D68" s="440"/>
      <c r="E68" s="435" t="s">
        <v>210</v>
      </c>
      <c r="F68" s="436"/>
      <c r="G68" s="417" t="s">
        <v>211</v>
      </c>
      <c r="H68" s="122">
        <f aca="true" t="shared" si="19" ref="H68:T68">SUM(H69:H73)</f>
        <v>4180037</v>
      </c>
      <c r="I68" s="123">
        <f t="shared" si="19"/>
        <v>160356</v>
      </c>
      <c r="J68" s="123">
        <f t="shared" si="19"/>
        <v>631697</v>
      </c>
      <c r="K68" s="123">
        <f t="shared" si="19"/>
        <v>3502715</v>
      </c>
      <c r="L68" s="123">
        <f t="shared" si="19"/>
        <v>3408992</v>
      </c>
      <c r="M68" s="123">
        <f t="shared" si="19"/>
        <v>17956650</v>
      </c>
      <c r="N68" s="123">
        <f t="shared" si="19"/>
        <v>157171</v>
      </c>
      <c r="O68" s="123">
        <f t="shared" si="19"/>
        <v>131391</v>
      </c>
      <c r="P68" s="123">
        <f t="shared" si="19"/>
        <v>2194763</v>
      </c>
      <c r="Q68" s="123">
        <f t="shared" si="19"/>
        <v>1237123</v>
      </c>
      <c r="R68" s="123">
        <f t="shared" si="19"/>
        <v>18547</v>
      </c>
      <c r="S68" s="123">
        <f t="shared" si="19"/>
        <v>414265</v>
      </c>
      <c r="T68" s="453">
        <f t="shared" si="19"/>
        <v>0</v>
      </c>
      <c r="U68" s="458">
        <f t="shared" si="18"/>
        <v>33993707</v>
      </c>
    </row>
    <row r="69" spans="1:21" ht="24">
      <c r="A69" s="1" t="str">
        <f t="shared" si="2"/>
        <v>719</v>
      </c>
      <c r="B69" s="103" t="s">
        <v>343</v>
      </c>
      <c r="C69" s="172" t="str">
        <f t="shared" si="3"/>
        <v>2G111</v>
      </c>
      <c r="D69" s="441"/>
      <c r="E69" s="414"/>
      <c r="F69" s="414" t="s">
        <v>212</v>
      </c>
      <c r="G69" s="418" t="s">
        <v>213</v>
      </c>
      <c r="H69" s="114">
        <v>2628146</v>
      </c>
      <c r="I69" s="413">
        <v>34123</v>
      </c>
      <c r="J69" s="413">
        <v>15905</v>
      </c>
      <c r="K69" s="413">
        <v>685105</v>
      </c>
      <c r="L69" s="413">
        <v>818400</v>
      </c>
      <c r="M69" s="413">
        <v>3147687</v>
      </c>
      <c r="N69" s="413">
        <v>53186</v>
      </c>
      <c r="O69" s="413">
        <v>16764</v>
      </c>
      <c r="P69" s="413">
        <v>702965</v>
      </c>
      <c r="Q69" s="413">
        <v>326502</v>
      </c>
      <c r="R69" s="413">
        <v>6285</v>
      </c>
      <c r="S69" s="413">
        <v>125905</v>
      </c>
      <c r="T69" s="452"/>
      <c r="U69" s="458">
        <f t="shared" si="18"/>
        <v>8560973</v>
      </c>
    </row>
    <row r="70" spans="1:21" ht="24">
      <c r="A70" s="1" t="str">
        <f t="shared" si="2"/>
        <v>719</v>
      </c>
      <c r="B70" s="103" t="s">
        <v>343</v>
      </c>
      <c r="C70" s="172" t="str">
        <f t="shared" si="3"/>
        <v>2G112</v>
      </c>
      <c r="D70" s="441"/>
      <c r="E70" s="414"/>
      <c r="F70" s="414" t="s">
        <v>214</v>
      </c>
      <c r="G70" s="418" t="s">
        <v>215</v>
      </c>
      <c r="H70" s="114">
        <v>56</v>
      </c>
      <c r="I70" s="413">
        <v>2058</v>
      </c>
      <c r="J70" s="413">
        <v>85293</v>
      </c>
      <c r="K70" s="413">
        <v>37217</v>
      </c>
      <c r="L70" s="413">
        <v>132555</v>
      </c>
      <c r="M70" s="413">
        <v>5572421</v>
      </c>
      <c r="N70" s="413">
        <v>12708</v>
      </c>
      <c r="O70" s="413">
        <v>4094</v>
      </c>
      <c r="P70" s="413">
        <v>151602</v>
      </c>
      <c r="Q70" s="413">
        <v>5880</v>
      </c>
      <c r="R70" s="413">
        <v>1475</v>
      </c>
      <c r="S70" s="413">
        <v>29776</v>
      </c>
      <c r="T70" s="452"/>
      <c r="U70" s="458">
        <f t="shared" si="18"/>
        <v>6035135</v>
      </c>
    </row>
    <row r="71" spans="1:21" ht="24">
      <c r="A71" s="1" t="str">
        <f t="shared" si="2"/>
        <v>719</v>
      </c>
      <c r="B71" s="103" t="s">
        <v>343</v>
      </c>
      <c r="C71" s="172" t="str">
        <f t="shared" si="3"/>
        <v>2G113</v>
      </c>
      <c r="D71" s="441"/>
      <c r="E71" s="414"/>
      <c r="F71" s="414" t="s">
        <v>216</v>
      </c>
      <c r="G71" s="418" t="s">
        <v>217</v>
      </c>
      <c r="H71" s="114">
        <v>1551835</v>
      </c>
      <c r="I71" s="413">
        <v>124175</v>
      </c>
      <c r="J71" s="413">
        <v>530499</v>
      </c>
      <c r="K71" s="413">
        <v>2780393</v>
      </c>
      <c r="L71" s="413">
        <v>2458037</v>
      </c>
      <c r="M71" s="413">
        <v>9236542</v>
      </c>
      <c r="N71" s="413">
        <v>91277</v>
      </c>
      <c r="O71" s="413">
        <v>110533</v>
      </c>
      <c r="P71" s="413">
        <v>1340196</v>
      </c>
      <c r="Q71" s="413">
        <v>904741</v>
      </c>
      <c r="R71" s="413">
        <v>10787</v>
      </c>
      <c r="S71" s="413">
        <v>258584</v>
      </c>
      <c r="T71" s="452"/>
      <c r="U71" s="458">
        <f t="shared" si="18"/>
        <v>19397599</v>
      </c>
    </row>
    <row r="72" spans="1:21" ht="24">
      <c r="A72" s="1" t="str">
        <f t="shared" si="2"/>
        <v>719</v>
      </c>
      <c r="B72" s="103" t="s">
        <v>343</v>
      </c>
      <c r="C72" s="172" t="str">
        <f t="shared" si="3"/>
        <v>2G114</v>
      </c>
      <c r="D72" s="441"/>
      <c r="E72" s="414"/>
      <c r="F72" s="414" t="s">
        <v>218</v>
      </c>
      <c r="G72" s="418" t="s">
        <v>219</v>
      </c>
      <c r="H72" s="114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52"/>
      <c r="U72" s="458">
        <f t="shared" si="18"/>
        <v>0</v>
      </c>
    </row>
    <row r="73" spans="1:21" ht="24">
      <c r="A73" s="1" t="str">
        <f t="shared" si="2"/>
        <v>719</v>
      </c>
      <c r="B73" s="103" t="s">
        <v>343</v>
      </c>
      <c r="C73" s="172" t="str">
        <f t="shared" si="3"/>
        <v>2G115</v>
      </c>
      <c r="D73" s="441"/>
      <c r="E73" s="414"/>
      <c r="F73" s="414" t="s">
        <v>220</v>
      </c>
      <c r="G73" s="418" t="s">
        <v>221</v>
      </c>
      <c r="H73" s="114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52"/>
      <c r="U73" s="458">
        <f t="shared" si="18"/>
        <v>0</v>
      </c>
    </row>
    <row r="74" spans="1:21" ht="27">
      <c r="A74" s="1" t="str">
        <f t="shared" si="2"/>
        <v>719</v>
      </c>
      <c r="B74" s="103" t="s">
        <v>343</v>
      </c>
      <c r="C74" s="172" t="str">
        <f t="shared" si="3"/>
        <v>2G120</v>
      </c>
      <c r="D74" s="440"/>
      <c r="E74" s="435" t="s">
        <v>222</v>
      </c>
      <c r="F74" s="436"/>
      <c r="G74" s="417" t="s">
        <v>223</v>
      </c>
      <c r="H74" s="122">
        <f aca="true" t="shared" si="20" ref="H74:T74">SUM(H75:H79)</f>
        <v>24441</v>
      </c>
      <c r="I74" s="123">
        <f t="shared" si="20"/>
        <v>11238</v>
      </c>
      <c r="J74" s="123">
        <f t="shared" si="20"/>
        <v>1114301</v>
      </c>
      <c r="K74" s="123">
        <f t="shared" si="20"/>
        <v>84267</v>
      </c>
      <c r="L74" s="123">
        <f t="shared" si="20"/>
        <v>462045</v>
      </c>
      <c r="M74" s="123">
        <f t="shared" si="20"/>
        <v>237308</v>
      </c>
      <c r="N74" s="123">
        <f t="shared" si="20"/>
        <v>15671</v>
      </c>
      <c r="O74" s="123">
        <f t="shared" si="20"/>
        <v>5795</v>
      </c>
      <c r="P74" s="123">
        <f t="shared" si="20"/>
        <v>327670</v>
      </c>
      <c r="Q74" s="123">
        <f t="shared" si="20"/>
        <v>57429</v>
      </c>
      <c r="R74" s="123">
        <f t="shared" si="20"/>
        <v>1851</v>
      </c>
      <c r="S74" s="123">
        <f t="shared" si="20"/>
        <v>99682</v>
      </c>
      <c r="T74" s="453">
        <f t="shared" si="20"/>
        <v>0</v>
      </c>
      <c r="U74" s="458">
        <f t="shared" si="18"/>
        <v>2441698</v>
      </c>
    </row>
    <row r="75" spans="1:21" ht="24">
      <c r="A75" s="1" t="str">
        <f t="shared" si="2"/>
        <v>719</v>
      </c>
      <c r="B75" s="103" t="s">
        <v>343</v>
      </c>
      <c r="C75" s="172" t="str">
        <f t="shared" si="3"/>
        <v>2G121</v>
      </c>
      <c r="D75" s="441"/>
      <c r="E75" s="414"/>
      <c r="F75" s="414" t="s">
        <v>224</v>
      </c>
      <c r="G75" s="418" t="s">
        <v>225</v>
      </c>
      <c r="H75" s="114">
        <v>0</v>
      </c>
      <c r="I75" s="413">
        <v>0</v>
      </c>
      <c r="J75" s="413">
        <v>0</v>
      </c>
      <c r="K75" s="413">
        <v>0</v>
      </c>
      <c r="L75" s="413">
        <v>0</v>
      </c>
      <c r="M75" s="413">
        <v>142</v>
      </c>
      <c r="N75" s="413">
        <v>0</v>
      </c>
      <c r="O75" s="413">
        <v>0</v>
      </c>
      <c r="P75" s="413">
        <v>0</v>
      </c>
      <c r="Q75" s="413">
        <v>0</v>
      </c>
      <c r="R75" s="413">
        <v>0</v>
      </c>
      <c r="S75" s="413">
        <v>0</v>
      </c>
      <c r="T75" s="452"/>
      <c r="U75" s="458">
        <f t="shared" si="18"/>
        <v>142</v>
      </c>
    </row>
    <row r="76" spans="1:21" ht="24">
      <c r="A76" s="1" t="str">
        <f t="shared" si="2"/>
        <v>719</v>
      </c>
      <c r="B76" s="103" t="s">
        <v>343</v>
      </c>
      <c r="C76" s="172" t="str">
        <f t="shared" si="3"/>
        <v>2G122</v>
      </c>
      <c r="D76" s="441"/>
      <c r="E76" s="414"/>
      <c r="F76" s="414" t="s">
        <v>226</v>
      </c>
      <c r="G76" s="418" t="s">
        <v>227</v>
      </c>
      <c r="H76" s="114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52"/>
      <c r="U76" s="458">
        <f t="shared" si="18"/>
        <v>0</v>
      </c>
    </row>
    <row r="77" spans="1:21" ht="24">
      <c r="A77" s="1" t="str">
        <f t="shared" si="2"/>
        <v>719</v>
      </c>
      <c r="B77" s="103" t="s">
        <v>343</v>
      </c>
      <c r="C77" s="172" t="str">
        <f t="shared" si="3"/>
        <v>2G123</v>
      </c>
      <c r="D77" s="441"/>
      <c r="E77" s="414"/>
      <c r="F77" s="414" t="s">
        <v>228</v>
      </c>
      <c r="G77" s="418" t="s">
        <v>229</v>
      </c>
      <c r="H77" s="114">
        <v>24441</v>
      </c>
      <c r="I77" s="413">
        <v>11238</v>
      </c>
      <c r="J77" s="413">
        <v>1114301</v>
      </c>
      <c r="K77" s="413">
        <v>84267</v>
      </c>
      <c r="L77" s="413">
        <v>462045</v>
      </c>
      <c r="M77" s="413">
        <v>237166</v>
      </c>
      <c r="N77" s="413">
        <v>15671</v>
      </c>
      <c r="O77" s="413">
        <v>5795</v>
      </c>
      <c r="P77" s="413">
        <v>327670</v>
      </c>
      <c r="Q77" s="413">
        <v>57429</v>
      </c>
      <c r="R77" s="413">
        <v>1851</v>
      </c>
      <c r="S77" s="413">
        <v>99682</v>
      </c>
      <c r="T77" s="452"/>
      <c r="U77" s="458">
        <f t="shared" si="18"/>
        <v>2441556</v>
      </c>
    </row>
    <row r="78" spans="1:21" ht="24">
      <c r="A78" s="1" t="str">
        <f t="shared" si="2"/>
        <v>719</v>
      </c>
      <c r="B78" s="103" t="s">
        <v>343</v>
      </c>
      <c r="C78" s="172" t="str">
        <f t="shared" si="3"/>
        <v>2G124</v>
      </c>
      <c r="D78" s="441"/>
      <c r="E78" s="414"/>
      <c r="F78" s="414" t="s">
        <v>230</v>
      </c>
      <c r="G78" s="418" t="s">
        <v>231</v>
      </c>
      <c r="H78" s="114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52"/>
      <c r="U78" s="458">
        <f t="shared" si="18"/>
        <v>0</v>
      </c>
    </row>
    <row r="79" spans="1:21" ht="34.5" customHeight="1">
      <c r="A79" s="1" t="str">
        <f t="shared" si="2"/>
        <v>719</v>
      </c>
      <c r="B79" s="103" t="s">
        <v>343</v>
      </c>
      <c r="C79" s="172" t="str">
        <f t="shared" si="3"/>
        <v>2G125</v>
      </c>
      <c r="D79" s="441"/>
      <c r="E79" s="414"/>
      <c r="F79" s="414" t="s">
        <v>232</v>
      </c>
      <c r="G79" s="418" t="s">
        <v>233</v>
      </c>
      <c r="H79" s="114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52"/>
      <c r="U79" s="458">
        <f t="shared" si="18"/>
        <v>0</v>
      </c>
    </row>
    <row r="80" spans="1:21" ht="14.25" thickBot="1">
      <c r="A80" s="1" t="str">
        <f t="shared" si="2"/>
        <v>719</v>
      </c>
      <c r="B80" s="103" t="s">
        <v>343</v>
      </c>
      <c r="C80" s="172" t="str">
        <f t="shared" si="3"/>
        <v>2G130</v>
      </c>
      <c r="D80" s="513"/>
      <c r="E80" s="514" t="s">
        <v>234</v>
      </c>
      <c r="F80" s="520"/>
      <c r="G80" s="516" t="s">
        <v>235</v>
      </c>
      <c r="H80" s="489"/>
      <c r="I80" s="490"/>
      <c r="J80" s="490"/>
      <c r="K80" s="490"/>
      <c r="L80" s="490"/>
      <c r="M80" s="490"/>
      <c r="N80" s="490"/>
      <c r="O80" s="490"/>
      <c r="P80" s="490"/>
      <c r="Q80" s="490"/>
      <c r="R80" s="490"/>
      <c r="S80" s="490"/>
      <c r="T80" s="491"/>
      <c r="U80" s="459">
        <f t="shared" si="18"/>
        <v>0</v>
      </c>
    </row>
    <row r="81" spans="1:21" ht="28.5">
      <c r="A81" s="1" t="str">
        <f aca="true" t="shared" si="21" ref="A81:A127">$K$6</f>
        <v>719</v>
      </c>
      <c r="B81" s="103" t="s">
        <v>343</v>
      </c>
      <c r="C81" s="172" t="str">
        <f aca="true" t="shared" si="22" ref="C81:C127">IF(F81="",IF(E81="",D81,E81),F81)</f>
        <v>2H100</v>
      </c>
      <c r="D81" s="471" t="s">
        <v>236</v>
      </c>
      <c r="E81" s="472"/>
      <c r="F81" s="472"/>
      <c r="G81" s="444" t="s">
        <v>237</v>
      </c>
      <c r="H81" s="107">
        <f>H82+H85+H86+H87+H88+H89+H90</f>
        <v>15652</v>
      </c>
      <c r="I81" s="107">
        <f aca="true" t="shared" si="23" ref="I81:T81">I82+I85+I86+I87+I88+I89+I90</f>
        <v>50028</v>
      </c>
      <c r="J81" s="107">
        <f t="shared" si="23"/>
        <v>8588</v>
      </c>
      <c r="K81" s="107">
        <f t="shared" si="23"/>
        <v>1520268</v>
      </c>
      <c r="L81" s="107">
        <f t="shared" si="23"/>
        <v>1756150</v>
      </c>
      <c r="M81" s="107">
        <f t="shared" si="23"/>
        <v>8269449</v>
      </c>
      <c r="N81" s="107">
        <f t="shared" si="23"/>
        <v>87899</v>
      </c>
      <c r="O81" s="107">
        <f t="shared" si="23"/>
        <v>825379</v>
      </c>
      <c r="P81" s="107">
        <f t="shared" si="23"/>
        <v>642894</v>
      </c>
      <c r="Q81" s="107">
        <f t="shared" si="23"/>
        <v>326392</v>
      </c>
      <c r="R81" s="107">
        <f t="shared" si="23"/>
        <v>10516</v>
      </c>
      <c r="S81" s="107">
        <f t="shared" si="23"/>
        <v>212978</v>
      </c>
      <c r="T81" s="464">
        <f t="shared" si="23"/>
        <v>0</v>
      </c>
      <c r="U81" s="457">
        <f t="shared" si="18"/>
        <v>13726193</v>
      </c>
    </row>
    <row r="82" spans="1:21" ht="27">
      <c r="A82" s="1" t="str">
        <f t="shared" si="21"/>
        <v>719</v>
      </c>
      <c r="B82" s="103" t="s">
        <v>343</v>
      </c>
      <c r="C82" s="172" t="str">
        <f t="shared" si="22"/>
        <v>2H110</v>
      </c>
      <c r="D82" s="440"/>
      <c r="E82" s="435" t="s">
        <v>238</v>
      </c>
      <c r="F82" s="436"/>
      <c r="G82" s="417" t="s">
        <v>239</v>
      </c>
      <c r="H82" s="108">
        <f aca="true" t="shared" si="24" ref="H82:T82">SUM(H83:H84)</f>
        <v>0</v>
      </c>
      <c r="I82" s="109">
        <f t="shared" si="24"/>
        <v>0</v>
      </c>
      <c r="J82" s="109">
        <f t="shared" si="24"/>
        <v>0</v>
      </c>
      <c r="K82" s="109">
        <f t="shared" si="24"/>
        <v>35272</v>
      </c>
      <c r="L82" s="109">
        <f t="shared" si="24"/>
        <v>938</v>
      </c>
      <c r="M82" s="109">
        <f t="shared" si="24"/>
        <v>59</v>
      </c>
      <c r="N82" s="109">
        <f t="shared" si="24"/>
        <v>0</v>
      </c>
      <c r="O82" s="109">
        <f t="shared" si="24"/>
        <v>0</v>
      </c>
      <c r="P82" s="109">
        <f t="shared" si="24"/>
        <v>15</v>
      </c>
      <c r="Q82" s="109">
        <f t="shared" si="24"/>
        <v>23</v>
      </c>
      <c r="R82" s="109">
        <f t="shared" si="24"/>
        <v>0</v>
      </c>
      <c r="S82" s="109">
        <f t="shared" si="24"/>
        <v>48</v>
      </c>
      <c r="T82" s="451">
        <f t="shared" si="24"/>
        <v>0</v>
      </c>
      <c r="U82" s="458">
        <f t="shared" si="18"/>
        <v>36355</v>
      </c>
    </row>
    <row r="83" spans="1:21" ht="12.75">
      <c r="A83" s="1" t="str">
        <f t="shared" si="21"/>
        <v>719</v>
      </c>
      <c r="B83" s="103" t="s">
        <v>343</v>
      </c>
      <c r="C83" s="172" t="str">
        <f t="shared" si="22"/>
        <v>2H111</v>
      </c>
      <c r="D83" s="441"/>
      <c r="E83" s="414"/>
      <c r="F83" s="414" t="s">
        <v>240</v>
      </c>
      <c r="G83" s="418" t="s">
        <v>241</v>
      </c>
      <c r="H83" s="117">
        <v>0</v>
      </c>
      <c r="I83" s="116">
        <v>0</v>
      </c>
      <c r="J83" s="116">
        <v>0</v>
      </c>
      <c r="K83" s="116">
        <v>35272</v>
      </c>
      <c r="L83" s="116">
        <v>938</v>
      </c>
      <c r="M83" s="116">
        <v>59</v>
      </c>
      <c r="N83" s="116">
        <v>0</v>
      </c>
      <c r="O83" s="116">
        <v>0</v>
      </c>
      <c r="P83" s="116">
        <v>15</v>
      </c>
      <c r="Q83" s="116">
        <v>23</v>
      </c>
      <c r="R83" s="116">
        <v>0</v>
      </c>
      <c r="S83" s="116">
        <v>48</v>
      </c>
      <c r="T83" s="450"/>
      <c r="U83" s="458">
        <f t="shared" si="18"/>
        <v>36355</v>
      </c>
    </row>
    <row r="84" spans="1:21" ht="12.75">
      <c r="A84" s="1" t="str">
        <f t="shared" si="21"/>
        <v>719</v>
      </c>
      <c r="B84" s="103" t="s">
        <v>343</v>
      </c>
      <c r="C84" s="172" t="str">
        <f t="shared" si="22"/>
        <v>2H112</v>
      </c>
      <c r="D84" s="441"/>
      <c r="E84" s="414"/>
      <c r="F84" s="414" t="s">
        <v>242</v>
      </c>
      <c r="G84" s="418" t="s">
        <v>243</v>
      </c>
      <c r="H84" s="117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450"/>
      <c r="U84" s="458">
        <f t="shared" si="18"/>
        <v>0</v>
      </c>
    </row>
    <row r="85" spans="1:21" ht="27">
      <c r="A85" s="1" t="str">
        <f t="shared" si="21"/>
        <v>719</v>
      </c>
      <c r="B85" s="103" t="s">
        <v>343</v>
      </c>
      <c r="C85" s="172" t="str">
        <f t="shared" si="22"/>
        <v>2H120</v>
      </c>
      <c r="D85" s="441"/>
      <c r="E85" s="435" t="s">
        <v>244</v>
      </c>
      <c r="F85" s="414"/>
      <c r="G85" s="417" t="s">
        <v>245</v>
      </c>
      <c r="H85" s="117">
        <v>456</v>
      </c>
      <c r="I85" s="116">
        <v>3181</v>
      </c>
      <c r="J85" s="116">
        <v>1813</v>
      </c>
      <c r="K85" s="116">
        <v>201902</v>
      </c>
      <c r="L85" s="116">
        <v>347642</v>
      </c>
      <c r="M85" s="116">
        <v>2356220</v>
      </c>
      <c r="N85" s="116">
        <v>18548</v>
      </c>
      <c r="O85" s="116">
        <v>216851</v>
      </c>
      <c r="P85" s="116">
        <v>93721</v>
      </c>
      <c r="Q85" s="116">
        <v>8991</v>
      </c>
      <c r="R85" s="116">
        <v>2220</v>
      </c>
      <c r="S85" s="116">
        <v>42964</v>
      </c>
      <c r="T85" s="450"/>
      <c r="U85" s="458">
        <f t="shared" si="18"/>
        <v>3294509</v>
      </c>
    </row>
    <row r="86" spans="1:21" ht="40.5">
      <c r="A86" s="1" t="str">
        <f t="shared" si="21"/>
        <v>719</v>
      </c>
      <c r="B86" s="103" t="s">
        <v>343</v>
      </c>
      <c r="C86" s="172" t="str">
        <f t="shared" si="22"/>
        <v>2H130</v>
      </c>
      <c r="D86" s="440"/>
      <c r="E86" s="435" t="s">
        <v>246</v>
      </c>
      <c r="F86" s="436"/>
      <c r="G86" s="417" t="s">
        <v>247</v>
      </c>
      <c r="H86" s="117">
        <v>2597</v>
      </c>
      <c r="I86" s="116">
        <v>21177</v>
      </c>
      <c r="J86" s="116">
        <v>2985</v>
      </c>
      <c r="K86" s="116">
        <v>673353</v>
      </c>
      <c r="L86" s="116">
        <v>696224</v>
      </c>
      <c r="M86" s="116">
        <v>1599597</v>
      </c>
      <c r="N86" s="116">
        <v>30562</v>
      </c>
      <c r="O86" s="116">
        <v>90248</v>
      </c>
      <c r="P86" s="116">
        <v>226484</v>
      </c>
      <c r="Q86" s="116">
        <v>145088</v>
      </c>
      <c r="R86" s="116">
        <v>3656</v>
      </c>
      <c r="S86" s="116">
        <v>77262</v>
      </c>
      <c r="T86" s="450"/>
      <c r="U86" s="458">
        <f t="shared" si="18"/>
        <v>3569233</v>
      </c>
    </row>
    <row r="87" spans="1:21" ht="27">
      <c r="A87" s="1" t="str">
        <f t="shared" si="21"/>
        <v>719</v>
      </c>
      <c r="B87" s="103" t="s">
        <v>343</v>
      </c>
      <c r="C87" s="172" t="str">
        <f t="shared" si="22"/>
        <v>2H140</v>
      </c>
      <c r="D87" s="440"/>
      <c r="E87" s="435" t="s">
        <v>248</v>
      </c>
      <c r="F87" s="436"/>
      <c r="G87" s="417" t="s">
        <v>249</v>
      </c>
      <c r="H87" s="117">
        <v>3197</v>
      </c>
      <c r="I87" s="116">
        <v>16174</v>
      </c>
      <c r="J87" s="116">
        <v>1997</v>
      </c>
      <c r="K87" s="116">
        <v>270741</v>
      </c>
      <c r="L87" s="116">
        <v>459276</v>
      </c>
      <c r="M87" s="116">
        <v>2543726</v>
      </c>
      <c r="N87" s="116">
        <v>20440</v>
      </c>
      <c r="O87" s="116">
        <v>216957</v>
      </c>
      <c r="P87" s="116">
        <v>109846</v>
      </c>
      <c r="Q87" s="116">
        <v>140614</v>
      </c>
      <c r="R87" s="116">
        <v>2445</v>
      </c>
      <c r="S87" s="116">
        <v>49395</v>
      </c>
      <c r="T87" s="450"/>
      <c r="U87" s="458">
        <f t="shared" si="18"/>
        <v>3834808</v>
      </c>
    </row>
    <row r="88" spans="1:21" ht="27">
      <c r="A88" s="1" t="str">
        <f t="shared" si="21"/>
        <v>719</v>
      </c>
      <c r="B88" s="103" t="s">
        <v>343</v>
      </c>
      <c r="C88" s="172" t="str">
        <f t="shared" si="22"/>
        <v>2H150</v>
      </c>
      <c r="D88" s="440"/>
      <c r="E88" s="435" t="s">
        <v>250</v>
      </c>
      <c r="F88" s="436"/>
      <c r="G88" s="417" t="s">
        <v>251</v>
      </c>
      <c r="H88" s="117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450"/>
      <c r="U88" s="458">
        <f t="shared" si="18"/>
        <v>0</v>
      </c>
    </row>
    <row r="89" spans="1:21" ht="27.75" thickBot="1">
      <c r="A89" s="1" t="str">
        <f t="shared" si="21"/>
        <v>719</v>
      </c>
      <c r="B89" s="103" t="s">
        <v>343</v>
      </c>
      <c r="C89" s="172" t="str">
        <f t="shared" si="22"/>
        <v>2H160</v>
      </c>
      <c r="D89" s="440"/>
      <c r="E89" s="435" t="s">
        <v>252</v>
      </c>
      <c r="F89" s="436"/>
      <c r="G89" s="417" t="s">
        <v>253</v>
      </c>
      <c r="H89" s="117">
        <v>9402</v>
      </c>
      <c r="I89" s="116">
        <v>9496</v>
      </c>
      <c r="J89" s="116">
        <v>1793</v>
      </c>
      <c r="K89" s="116">
        <v>339000</v>
      </c>
      <c r="L89" s="116">
        <v>252070</v>
      </c>
      <c r="M89" s="116">
        <v>1769847</v>
      </c>
      <c r="N89" s="116">
        <v>18349</v>
      </c>
      <c r="O89" s="116">
        <v>301323</v>
      </c>
      <c r="P89" s="116">
        <v>212828</v>
      </c>
      <c r="Q89" s="116">
        <v>31676</v>
      </c>
      <c r="R89" s="116">
        <v>2195</v>
      </c>
      <c r="S89" s="116">
        <v>43309</v>
      </c>
      <c r="T89" s="450"/>
      <c r="U89" s="458">
        <f t="shared" si="18"/>
        <v>2991288</v>
      </c>
    </row>
    <row r="90" spans="1:21" ht="27.75" hidden="1" thickBot="1">
      <c r="A90" s="1" t="str">
        <f t="shared" si="21"/>
        <v>719</v>
      </c>
      <c r="B90" s="103" t="s">
        <v>343</v>
      </c>
      <c r="C90" s="172" t="str">
        <f t="shared" si="22"/>
        <v>2H170</v>
      </c>
      <c r="D90" s="521"/>
      <c r="E90" s="514" t="s">
        <v>254</v>
      </c>
      <c r="F90" s="515"/>
      <c r="G90" s="516" t="s">
        <v>255</v>
      </c>
      <c r="H90" s="447"/>
      <c r="I90" s="368"/>
      <c r="J90" s="368"/>
      <c r="K90" s="368"/>
      <c r="L90" s="368"/>
      <c r="M90" s="368"/>
      <c r="N90" s="368"/>
      <c r="O90" s="368"/>
      <c r="P90" s="368"/>
      <c r="Q90" s="368"/>
      <c r="R90" s="368"/>
      <c r="S90" s="368"/>
      <c r="T90" s="455"/>
      <c r="U90" s="459">
        <f t="shared" si="18"/>
        <v>0</v>
      </c>
    </row>
    <row r="91" spans="1:21" ht="14.25">
      <c r="A91" s="1" t="str">
        <f t="shared" si="21"/>
        <v>719</v>
      </c>
      <c r="B91" s="103" t="s">
        <v>343</v>
      </c>
      <c r="C91" s="172" t="str">
        <f t="shared" si="22"/>
        <v>2I100</v>
      </c>
      <c r="D91" s="471" t="s">
        <v>256</v>
      </c>
      <c r="E91" s="472"/>
      <c r="F91" s="472"/>
      <c r="G91" s="444" t="s">
        <v>257</v>
      </c>
      <c r="H91" s="106">
        <f aca="true" t="shared" si="25" ref="H91:T91">SUM(H92:H96)</f>
        <v>635</v>
      </c>
      <c r="I91" s="107">
        <f t="shared" si="25"/>
        <v>10809</v>
      </c>
      <c r="J91" s="107">
        <f t="shared" si="25"/>
        <v>1033</v>
      </c>
      <c r="K91" s="107">
        <f t="shared" si="25"/>
        <v>73874</v>
      </c>
      <c r="L91" s="107">
        <f t="shared" si="25"/>
        <v>406156</v>
      </c>
      <c r="M91" s="107">
        <f t="shared" si="25"/>
        <v>349594</v>
      </c>
      <c r="N91" s="107">
        <f t="shared" si="25"/>
        <v>10583</v>
      </c>
      <c r="O91" s="107">
        <f t="shared" si="25"/>
        <v>2931</v>
      </c>
      <c r="P91" s="107">
        <f t="shared" si="25"/>
        <v>56250</v>
      </c>
      <c r="Q91" s="107">
        <f t="shared" si="25"/>
        <v>45942</v>
      </c>
      <c r="R91" s="107">
        <f t="shared" si="25"/>
        <v>1266</v>
      </c>
      <c r="S91" s="107">
        <f t="shared" si="25"/>
        <v>26065</v>
      </c>
      <c r="T91" s="464">
        <f t="shared" si="25"/>
        <v>0</v>
      </c>
      <c r="U91" s="457">
        <f t="shared" si="18"/>
        <v>985138</v>
      </c>
    </row>
    <row r="92" spans="1:21" ht="27">
      <c r="A92" s="1" t="str">
        <f t="shared" si="21"/>
        <v>719</v>
      </c>
      <c r="B92" s="103" t="s">
        <v>343</v>
      </c>
      <c r="C92" s="172" t="str">
        <f t="shared" si="22"/>
        <v>2I110</v>
      </c>
      <c r="D92" s="440"/>
      <c r="E92" s="435" t="s">
        <v>258</v>
      </c>
      <c r="F92" s="436"/>
      <c r="G92" s="417" t="s">
        <v>259</v>
      </c>
      <c r="H92" s="117">
        <v>635</v>
      </c>
      <c r="I92" s="116">
        <v>10809</v>
      </c>
      <c r="J92" s="116">
        <v>1033</v>
      </c>
      <c r="K92" s="116">
        <v>73874</v>
      </c>
      <c r="L92" s="116">
        <v>406156</v>
      </c>
      <c r="M92" s="116">
        <v>349594</v>
      </c>
      <c r="N92" s="116">
        <v>10583</v>
      </c>
      <c r="O92" s="116">
        <v>2931</v>
      </c>
      <c r="P92" s="116">
        <v>56250</v>
      </c>
      <c r="Q92" s="116">
        <v>45942</v>
      </c>
      <c r="R92" s="116">
        <v>1266</v>
      </c>
      <c r="S92" s="116">
        <v>26065</v>
      </c>
      <c r="T92" s="450"/>
      <c r="U92" s="458">
        <f t="shared" si="18"/>
        <v>985138</v>
      </c>
    </row>
    <row r="93" spans="1:21" ht="27">
      <c r="A93" s="1" t="str">
        <f t="shared" si="21"/>
        <v>719</v>
      </c>
      <c r="B93" s="103" t="s">
        <v>343</v>
      </c>
      <c r="C93" s="172" t="str">
        <f t="shared" si="22"/>
        <v>2I120</v>
      </c>
      <c r="D93" s="440"/>
      <c r="E93" s="435" t="s">
        <v>260</v>
      </c>
      <c r="F93" s="436"/>
      <c r="G93" s="417" t="s">
        <v>261</v>
      </c>
      <c r="H93" s="117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450"/>
      <c r="U93" s="458">
        <f t="shared" si="18"/>
        <v>0</v>
      </c>
    </row>
    <row r="94" spans="1:21" ht="27">
      <c r="A94" s="1" t="str">
        <f t="shared" si="21"/>
        <v>719</v>
      </c>
      <c r="B94" s="103" t="s">
        <v>343</v>
      </c>
      <c r="C94" s="172" t="str">
        <f t="shared" si="22"/>
        <v>2I130</v>
      </c>
      <c r="D94" s="440"/>
      <c r="E94" s="435" t="s">
        <v>262</v>
      </c>
      <c r="F94" s="436"/>
      <c r="G94" s="417" t="s">
        <v>263</v>
      </c>
      <c r="H94" s="117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450"/>
      <c r="U94" s="458">
        <f t="shared" si="18"/>
        <v>0</v>
      </c>
    </row>
    <row r="95" spans="1:21" ht="27">
      <c r="A95" s="1" t="str">
        <f t="shared" si="21"/>
        <v>719</v>
      </c>
      <c r="B95" s="103" t="s">
        <v>343</v>
      </c>
      <c r="C95" s="172" t="str">
        <f t="shared" si="22"/>
        <v>2I140</v>
      </c>
      <c r="D95" s="440"/>
      <c r="E95" s="435" t="s">
        <v>264</v>
      </c>
      <c r="F95" s="436"/>
      <c r="G95" s="417" t="s">
        <v>265</v>
      </c>
      <c r="H95" s="117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450"/>
      <c r="U95" s="458">
        <f t="shared" si="18"/>
        <v>0</v>
      </c>
    </row>
    <row r="96" spans="1:21" ht="27.75" thickBot="1">
      <c r="A96" s="1" t="str">
        <f t="shared" si="21"/>
        <v>719</v>
      </c>
      <c r="B96" s="103" t="s">
        <v>343</v>
      </c>
      <c r="C96" s="172" t="str">
        <f t="shared" si="22"/>
        <v>2I150</v>
      </c>
      <c r="D96" s="521"/>
      <c r="E96" s="514" t="s">
        <v>266</v>
      </c>
      <c r="F96" s="515"/>
      <c r="G96" s="516" t="s">
        <v>267</v>
      </c>
      <c r="H96" s="447"/>
      <c r="I96" s="368"/>
      <c r="J96" s="368"/>
      <c r="K96" s="368"/>
      <c r="L96" s="368"/>
      <c r="M96" s="368"/>
      <c r="N96" s="368"/>
      <c r="O96" s="368"/>
      <c r="P96" s="368"/>
      <c r="Q96" s="368"/>
      <c r="R96" s="368"/>
      <c r="S96" s="368"/>
      <c r="T96" s="455"/>
      <c r="U96" s="459">
        <f t="shared" si="18"/>
        <v>0</v>
      </c>
    </row>
    <row r="97" spans="1:21" ht="14.25">
      <c r="A97" s="1" t="str">
        <f t="shared" si="21"/>
        <v>719</v>
      </c>
      <c r="B97" s="103" t="s">
        <v>343</v>
      </c>
      <c r="C97" s="172" t="str">
        <f t="shared" si="22"/>
        <v>2J100</v>
      </c>
      <c r="D97" s="471" t="s">
        <v>268</v>
      </c>
      <c r="E97" s="522"/>
      <c r="F97" s="522"/>
      <c r="G97" s="444" t="s">
        <v>269</v>
      </c>
      <c r="H97" s="106">
        <f aca="true" t="shared" si="26" ref="H97:T97">SUM(H98:H103)</f>
        <v>1366</v>
      </c>
      <c r="I97" s="107">
        <f t="shared" si="26"/>
        <v>21334</v>
      </c>
      <c r="J97" s="107">
        <f t="shared" si="26"/>
        <v>3786</v>
      </c>
      <c r="K97" s="107">
        <f t="shared" si="26"/>
        <v>1005507</v>
      </c>
      <c r="L97" s="107">
        <f t="shared" si="26"/>
        <v>1104321</v>
      </c>
      <c r="M97" s="107">
        <f t="shared" si="26"/>
        <v>1454147</v>
      </c>
      <c r="N97" s="107">
        <f t="shared" si="26"/>
        <v>18972</v>
      </c>
      <c r="O97" s="107">
        <f t="shared" si="26"/>
        <v>53661</v>
      </c>
      <c r="P97" s="107">
        <f t="shared" si="26"/>
        <v>111672</v>
      </c>
      <c r="Q97" s="107">
        <f t="shared" si="26"/>
        <v>217591</v>
      </c>
      <c r="R97" s="107">
        <f t="shared" si="26"/>
        <v>2268</v>
      </c>
      <c r="S97" s="107">
        <f t="shared" si="26"/>
        <v>48803</v>
      </c>
      <c r="T97" s="464">
        <f t="shared" si="26"/>
        <v>0</v>
      </c>
      <c r="U97" s="457">
        <f t="shared" si="18"/>
        <v>4043428</v>
      </c>
    </row>
    <row r="98" spans="1:21" ht="27">
      <c r="A98" s="1" t="str">
        <f t="shared" si="21"/>
        <v>719</v>
      </c>
      <c r="B98" s="103" t="s">
        <v>343</v>
      </c>
      <c r="C98" s="172" t="str">
        <f t="shared" si="22"/>
        <v>2J110</v>
      </c>
      <c r="D98" s="443"/>
      <c r="E98" s="435" t="s">
        <v>270</v>
      </c>
      <c r="F98" s="436"/>
      <c r="G98" s="417" t="s">
        <v>271</v>
      </c>
      <c r="H98" s="117">
        <v>1366</v>
      </c>
      <c r="I98" s="116">
        <v>21334</v>
      </c>
      <c r="J98" s="116">
        <v>3786</v>
      </c>
      <c r="K98" s="116">
        <v>1005507</v>
      </c>
      <c r="L98" s="116">
        <v>1104321</v>
      </c>
      <c r="M98" s="116">
        <v>1454147</v>
      </c>
      <c r="N98" s="116">
        <v>18972</v>
      </c>
      <c r="O98" s="116">
        <v>53661</v>
      </c>
      <c r="P98" s="116">
        <v>111672</v>
      </c>
      <c r="Q98" s="116">
        <v>217591</v>
      </c>
      <c r="R98" s="116">
        <v>2268</v>
      </c>
      <c r="S98" s="116">
        <v>48803</v>
      </c>
      <c r="T98" s="450"/>
      <c r="U98" s="458">
        <f t="shared" si="18"/>
        <v>4043428</v>
      </c>
    </row>
    <row r="99" spans="1:21" ht="27">
      <c r="A99" s="1" t="str">
        <f t="shared" si="21"/>
        <v>719</v>
      </c>
      <c r="B99" s="103" t="s">
        <v>343</v>
      </c>
      <c r="C99" s="172" t="str">
        <f t="shared" si="22"/>
        <v>2J120</v>
      </c>
      <c r="D99" s="443"/>
      <c r="E99" s="435" t="s">
        <v>272</v>
      </c>
      <c r="F99" s="436"/>
      <c r="G99" s="417" t="s">
        <v>273</v>
      </c>
      <c r="H99" s="117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450"/>
      <c r="U99" s="458">
        <f aca="true" t="shared" si="27" ref="U99:U105">SUM(H99:T99)</f>
        <v>0</v>
      </c>
    </row>
    <row r="100" spans="1:21" ht="27">
      <c r="A100" s="1" t="str">
        <f t="shared" si="21"/>
        <v>719</v>
      </c>
      <c r="B100" s="103" t="s">
        <v>343</v>
      </c>
      <c r="C100" s="172" t="str">
        <f t="shared" si="22"/>
        <v>2J130</v>
      </c>
      <c r="D100" s="443"/>
      <c r="E100" s="435" t="s">
        <v>274</v>
      </c>
      <c r="F100" s="436"/>
      <c r="G100" s="417" t="s">
        <v>275</v>
      </c>
      <c r="H100" s="117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450"/>
      <c r="U100" s="458">
        <f t="shared" si="27"/>
        <v>0</v>
      </c>
    </row>
    <row r="101" spans="1:21" ht="27">
      <c r="A101" s="1" t="str">
        <f t="shared" si="21"/>
        <v>719</v>
      </c>
      <c r="B101" s="103" t="s">
        <v>343</v>
      </c>
      <c r="C101" s="172" t="str">
        <f t="shared" si="22"/>
        <v>2J140</v>
      </c>
      <c r="D101" s="443"/>
      <c r="E101" s="435" t="s">
        <v>276</v>
      </c>
      <c r="F101" s="436"/>
      <c r="G101" s="417" t="s">
        <v>277</v>
      </c>
      <c r="H101" s="117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450"/>
      <c r="U101" s="458">
        <f t="shared" si="27"/>
        <v>0</v>
      </c>
    </row>
    <row r="102" spans="1:21" ht="27">
      <c r="A102" s="1" t="str">
        <f t="shared" si="21"/>
        <v>719</v>
      </c>
      <c r="B102" s="103" t="s">
        <v>343</v>
      </c>
      <c r="C102" s="172" t="str">
        <f t="shared" si="22"/>
        <v>2J150</v>
      </c>
      <c r="D102" s="443"/>
      <c r="E102" s="435" t="s">
        <v>278</v>
      </c>
      <c r="F102" s="436"/>
      <c r="G102" s="417" t="s">
        <v>279</v>
      </c>
      <c r="H102" s="117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450"/>
      <c r="U102" s="458">
        <f t="shared" si="27"/>
        <v>0</v>
      </c>
    </row>
    <row r="103" spans="1:21" ht="27.75" thickBot="1">
      <c r="A103" s="1" t="str">
        <f t="shared" si="21"/>
        <v>719</v>
      </c>
      <c r="B103" s="103" t="s">
        <v>343</v>
      </c>
      <c r="C103" s="172" t="str">
        <f t="shared" si="22"/>
        <v>2J160</v>
      </c>
      <c r="D103" s="523"/>
      <c r="E103" s="514" t="s">
        <v>280</v>
      </c>
      <c r="F103" s="515"/>
      <c r="G103" s="516" t="s">
        <v>281</v>
      </c>
      <c r="H103" s="447"/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  <c r="S103" s="368"/>
      <c r="T103" s="455"/>
      <c r="U103" s="459">
        <f t="shared" si="27"/>
        <v>0</v>
      </c>
    </row>
    <row r="104" spans="1:21" ht="15" thickBot="1">
      <c r="A104" s="1" t="str">
        <f t="shared" si="21"/>
        <v>719</v>
      </c>
      <c r="B104" s="103" t="s">
        <v>343</v>
      </c>
      <c r="C104" s="172" t="str">
        <f t="shared" si="22"/>
        <v>2K100</v>
      </c>
      <c r="D104" s="498" t="s">
        <v>282</v>
      </c>
      <c r="E104" s="525"/>
      <c r="F104" s="525"/>
      <c r="G104" s="511" t="s">
        <v>283</v>
      </c>
      <c r="H104" s="129"/>
      <c r="I104" s="526"/>
      <c r="J104" s="526"/>
      <c r="K104" s="526"/>
      <c r="L104" s="526"/>
      <c r="M104" s="526"/>
      <c r="N104" s="526"/>
      <c r="O104" s="526"/>
      <c r="P104" s="526"/>
      <c r="Q104" s="526"/>
      <c r="R104" s="526"/>
      <c r="S104" s="526"/>
      <c r="T104" s="527"/>
      <c r="U104" s="468">
        <f t="shared" si="27"/>
        <v>0</v>
      </c>
    </row>
    <row r="105" spans="1:21" ht="29.25" thickBot="1">
      <c r="A105" s="1" t="str">
        <f t="shared" si="21"/>
        <v>719</v>
      </c>
      <c r="B105" s="103" t="s">
        <v>343</v>
      </c>
      <c r="C105" s="172" t="str">
        <f t="shared" si="22"/>
        <v>2L100</v>
      </c>
      <c r="D105" s="498" t="s">
        <v>284</v>
      </c>
      <c r="E105" s="525"/>
      <c r="F105" s="525"/>
      <c r="G105" s="511" t="s">
        <v>285</v>
      </c>
      <c r="H105" s="118"/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64"/>
      <c r="T105" s="502"/>
      <c r="U105" s="468">
        <f t="shared" si="27"/>
        <v>0</v>
      </c>
    </row>
    <row r="106" spans="1:21" ht="16.5" thickBot="1">
      <c r="A106" s="1" t="str">
        <f t="shared" si="21"/>
        <v>719</v>
      </c>
      <c r="B106" s="103" t="s">
        <v>343</v>
      </c>
      <c r="C106" s="172">
        <f t="shared" si="22"/>
        <v>29999</v>
      </c>
      <c r="D106" s="528">
        <v>29999</v>
      </c>
      <c r="E106" s="529"/>
      <c r="F106" s="529"/>
      <c r="G106" s="505" t="s">
        <v>286</v>
      </c>
      <c r="H106" s="432">
        <f>H105+H104+H97+H91+H81+H67+H61+H55+H54+H53+H52+H35</f>
        <v>12865290</v>
      </c>
      <c r="I106" s="128">
        <f>I105+I104+I97+I91+I81+I67+I61+I55+I54+I53+I52+I35</f>
        <v>265599</v>
      </c>
      <c r="J106" s="128">
        <f aca="true" t="shared" si="28" ref="J106:T106">J105+J104+J97+J91+J81+J67+J61+J55+J54+J53+J52+J35</f>
        <v>1766840</v>
      </c>
      <c r="K106" s="128">
        <f t="shared" si="28"/>
        <v>6712279</v>
      </c>
      <c r="L106" s="128">
        <f t="shared" si="28"/>
        <v>7665150</v>
      </c>
      <c r="M106" s="128">
        <f t="shared" si="28"/>
        <v>30411248</v>
      </c>
      <c r="N106" s="128">
        <f t="shared" si="28"/>
        <v>315296</v>
      </c>
      <c r="O106" s="128">
        <f t="shared" si="28"/>
        <v>1112699</v>
      </c>
      <c r="P106" s="128">
        <f t="shared" si="28"/>
        <v>4462696</v>
      </c>
      <c r="Q106" s="128">
        <f t="shared" si="28"/>
        <v>1964344</v>
      </c>
      <c r="R106" s="128">
        <f t="shared" si="28"/>
        <v>37437</v>
      </c>
      <c r="S106" s="128">
        <f t="shared" si="28"/>
        <v>980953</v>
      </c>
      <c r="T106" s="456">
        <f t="shared" si="28"/>
        <v>0</v>
      </c>
      <c r="U106" s="460">
        <f>U105+U104+U97+U91+U81+U67+U61+U55+U54+U53+U35</f>
        <v>68555183</v>
      </c>
    </row>
    <row r="107" spans="1:21" ht="17.25" thickBot="1">
      <c r="A107" s="1" t="str">
        <f t="shared" si="21"/>
        <v>719</v>
      </c>
      <c r="B107" s="103" t="s">
        <v>343</v>
      </c>
      <c r="C107" s="172"/>
      <c r="D107" s="659" t="s">
        <v>287</v>
      </c>
      <c r="E107" s="660"/>
      <c r="F107" s="660"/>
      <c r="G107" s="660"/>
      <c r="H107" s="660"/>
      <c r="I107" s="660"/>
      <c r="J107" s="660"/>
      <c r="K107" s="660"/>
      <c r="L107" s="660"/>
      <c r="M107" s="660"/>
      <c r="N107" s="660"/>
      <c r="O107" s="660"/>
      <c r="P107" s="660"/>
      <c r="Q107" s="660"/>
      <c r="R107" s="660"/>
      <c r="S107" s="660"/>
      <c r="T107" s="660"/>
      <c r="U107" s="661"/>
    </row>
    <row r="108" spans="1:21" ht="14.25">
      <c r="A108" s="1" t="str">
        <f t="shared" si="21"/>
        <v>719</v>
      </c>
      <c r="B108" s="103" t="s">
        <v>343</v>
      </c>
      <c r="C108" s="172" t="str">
        <f t="shared" si="22"/>
        <v>3A100</v>
      </c>
      <c r="D108" s="471" t="s">
        <v>288</v>
      </c>
      <c r="E108" s="472"/>
      <c r="F108" s="472"/>
      <c r="G108" s="444" t="s">
        <v>289</v>
      </c>
      <c r="H108" s="106">
        <f aca="true" t="shared" si="29" ref="H108:T108">H109+H112</f>
        <v>429309</v>
      </c>
      <c r="I108" s="107">
        <f t="shared" si="29"/>
        <v>41607</v>
      </c>
      <c r="J108" s="107">
        <f t="shared" si="29"/>
        <v>93508</v>
      </c>
      <c r="K108" s="107">
        <f t="shared" si="29"/>
        <v>959262</v>
      </c>
      <c r="L108" s="107">
        <f t="shared" si="29"/>
        <v>1163498</v>
      </c>
      <c r="M108" s="107">
        <f t="shared" si="29"/>
        <v>4596895</v>
      </c>
      <c r="N108" s="107">
        <f t="shared" si="29"/>
        <v>68383</v>
      </c>
      <c r="O108" s="107">
        <f t="shared" si="29"/>
        <v>58598</v>
      </c>
      <c r="P108" s="107">
        <f t="shared" si="29"/>
        <v>408399</v>
      </c>
      <c r="Q108" s="107">
        <f t="shared" si="29"/>
        <v>384259</v>
      </c>
      <c r="R108" s="107">
        <f t="shared" si="29"/>
        <v>8080</v>
      </c>
      <c r="S108" s="107">
        <f t="shared" si="29"/>
        <v>143221</v>
      </c>
      <c r="T108" s="464">
        <f t="shared" si="29"/>
        <v>0</v>
      </c>
      <c r="U108" s="457">
        <f aca="true" t="shared" si="30" ref="U108:U127">SUM(H108:T108)</f>
        <v>8355019</v>
      </c>
    </row>
    <row r="109" spans="1:21" ht="13.5">
      <c r="A109" s="1" t="str">
        <f t="shared" si="21"/>
        <v>719</v>
      </c>
      <c r="B109" s="103" t="s">
        <v>343</v>
      </c>
      <c r="C109" s="172" t="str">
        <f t="shared" si="22"/>
        <v>3A110</v>
      </c>
      <c r="D109" s="442"/>
      <c r="E109" s="435" t="s">
        <v>290</v>
      </c>
      <c r="F109" s="436"/>
      <c r="G109" s="417" t="s">
        <v>291</v>
      </c>
      <c r="H109" s="108">
        <f aca="true" t="shared" si="31" ref="H109:T109">H110+H111</f>
        <v>214302</v>
      </c>
      <c r="I109" s="109">
        <f t="shared" si="31"/>
        <v>36066</v>
      </c>
      <c r="J109" s="109">
        <f t="shared" si="31"/>
        <v>47458</v>
      </c>
      <c r="K109" s="109">
        <f t="shared" si="31"/>
        <v>857238</v>
      </c>
      <c r="L109" s="109">
        <f t="shared" si="31"/>
        <v>960869</v>
      </c>
      <c r="M109" s="109">
        <f t="shared" si="31"/>
        <v>2560887</v>
      </c>
      <c r="N109" s="109">
        <f t="shared" si="31"/>
        <v>51982</v>
      </c>
      <c r="O109" s="109">
        <f t="shared" si="31"/>
        <v>55313</v>
      </c>
      <c r="P109" s="109">
        <f t="shared" si="31"/>
        <v>277394</v>
      </c>
      <c r="Q109" s="109">
        <f t="shared" si="31"/>
        <v>344904</v>
      </c>
      <c r="R109" s="109">
        <f t="shared" si="31"/>
        <v>6142</v>
      </c>
      <c r="S109" s="109">
        <f t="shared" si="31"/>
        <v>105960</v>
      </c>
      <c r="T109" s="451">
        <f t="shared" si="31"/>
        <v>0</v>
      </c>
      <c r="U109" s="458">
        <f t="shared" si="30"/>
        <v>5518515</v>
      </c>
    </row>
    <row r="110" spans="1:21" ht="13.5">
      <c r="A110" s="1" t="str">
        <f t="shared" si="21"/>
        <v>719</v>
      </c>
      <c r="B110" s="103" t="s">
        <v>343</v>
      </c>
      <c r="C110" s="172" t="str">
        <f t="shared" si="22"/>
        <v>3A111 </v>
      </c>
      <c r="D110" s="442"/>
      <c r="E110" s="435"/>
      <c r="F110" s="436" t="s">
        <v>292</v>
      </c>
      <c r="G110" s="418" t="s">
        <v>293</v>
      </c>
      <c r="H110" s="111">
        <v>197700</v>
      </c>
      <c r="I110" s="416">
        <v>33400</v>
      </c>
      <c r="J110" s="416">
        <v>43997</v>
      </c>
      <c r="K110" s="416">
        <v>799625</v>
      </c>
      <c r="L110" s="416">
        <v>922512</v>
      </c>
      <c r="M110" s="416">
        <v>2048710</v>
      </c>
      <c r="N110" s="416">
        <v>51982</v>
      </c>
      <c r="O110" s="416">
        <v>55313</v>
      </c>
      <c r="P110" s="416">
        <v>274807</v>
      </c>
      <c r="Q110" s="416">
        <v>297536</v>
      </c>
      <c r="R110" s="416">
        <v>6142</v>
      </c>
      <c r="S110" s="416">
        <v>105960</v>
      </c>
      <c r="T110" s="454"/>
      <c r="U110" s="458">
        <f t="shared" si="30"/>
        <v>4837684</v>
      </c>
    </row>
    <row r="111" spans="1:21" ht="13.5">
      <c r="A111" s="1" t="str">
        <f t="shared" si="21"/>
        <v>719</v>
      </c>
      <c r="B111" s="103" t="s">
        <v>343</v>
      </c>
      <c r="C111" s="172" t="str">
        <f t="shared" si="22"/>
        <v>3A112</v>
      </c>
      <c r="D111" s="442"/>
      <c r="E111" s="435"/>
      <c r="F111" s="436" t="s">
        <v>294</v>
      </c>
      <c r="G111" s="418" t="s">
        <v>295</v>
      </c>
      <c r="H111" s="111">
        <v>16602</v>
      </c>
      <c r="I111" s="416">
        <v>2666</v>
      </c>
      <c r="J111" s="416">
        <v>3461</v>
      </c>
      <c r="K111" s="416">
        <v>57613</v>
      </c>
      <c r="L111" s="416">
        <v>38357</v>
      </c>
      <c r="M111" s="416">
        <v>512177</v>
      </c>
      <c r="N111" s="416">
        <v>0</v>
      </c>
      <c r="O111" s="416">
        <v>0</v>
      </c>
      <c r="P111" s="416">
        <v>2587</v>
      </c>
      <c r="Q111" s="416">
        <v>47368</v>
      </c>
      <c r="R111" s="416">
        <v>0</v>
      </c>
      <c r="S111" s="416">
        <v>0</v>
      </c>
      <c r="T111" s="454"/>
      <c r="U111" s="458">
        <f t="shared" si="30"/>
        <v>680831</v>
      </c>
    </row>
    <row r="112" spans="1:21" ht="27.75" thickBot="1">
      <c r="A112" s="1" t="str">
        <f t="shared" si="21"/>
        <v>719</v>
      </c>
      <c r="B112" s="103" t="s">
        <v>343</v>
      </c>
      <c r="C112" s="172" t="str">
        <f t="shared" si="22"/>
        <v>3A120</v>
      </c>
      <c r="D112" s="519"/>
      <c r="E112" s="514" t="s">
        <v>296</v>
      </c>
      <c r="F112" s="515"/>
      <c r="G112" s="516" t="s">
        <v>297</v>
      </c>
      <c r="H112" s="480">
        <v>215007</v>
      </c>
      <c r="I112" s="481">
        <v>5541</v>
      </c>
      <c r="J112" s="481">
        <v>46050</v>
      </c>
      <c r="K112" s="481">
        <v>102024</v>
      </c>
      <c r="L112" s="481">
        <v>202629</v>
      </c>
      <c r="M112" s="481">
        <v>2036008</v>
      </c>
      <c r="N112" s="481">
        <v>16401</v>
      </c>
      <c r="O112" s="481">
        <v>3285</v>
      </c>
      <c r="P112" s="481">
        <v>131005</v>
      </c>
      <c r="Q112" s="481">
        <v>39355</v>
      </c>
      <c r="R112" s="481">
        <v>1938</v>
      </c>
      <c r="S112" s="481">
        <v>37261</v>
      </c>
      <c r="T112" s="482"/>
      <c r="U112" s="459">
        <f t="shared" si="30"/>
        <v>2836504</v>
      </c>
    </row>
    <row r="113" spans="1:21" ht="14.25">
      <c r="A113" s="1" t="str">
        <f t="shared" si="21"/>
        <v>719</v>
      </c>
      <c r="B113" s="103" t="s">
        <v>343</v>
      </c>
      <c r="C113" s="172" t="str">
        <f t="shared" si="22"/>
        <v>3B100</v>
      </c>
      <c r="D113" s="471" t="s">
        <v>298</v>
      </c>
      <c r="E113" s="472"/>
      <c r="F113" s="472"/>
      <c r="G113" s="444" t="s">
        <v>299</v>
      </c>
      <c r="H113" s="106">
        <f>SUM(H114:H118)</f>
        <v>7729410</v>
      </c>
      <c r="I113" s="107">
        <f aca="true" t="shared" si="32" ref="I113:T113">SUM(I114:I118)</f>
        <v>240901</v>
      </c>
      <c r="J113" s="107">
        <f t="shared" si="32"/>
        <v>82307</v>
      </c>
      <c r="K113" s="107">
        <f t="shared" si="32"/>
        <v>8737545</v>
      </c>
      <c r="L113" s="107">
        <f t="shared" si="32"/>
        <v>8651313</v>
      </c>
      <c r="M113" s="107">
        <f t="shared" si="32"/>
        <v>42435269</v>
      </c>
      <c r="N113" s="107">
        <f t="shared" si="32"/>
        <v>305763</v>
      </c>
      <c r="O113" s="107">
        <f t="shared" si="32"/>
        <v>891033</v>
      </c>
      <c r="P113" s="107">
        <f t="shared" si="32"/>
        <v>2469671</v>
      </c>
      <c r="Q113" s="107">
        <f t="shared" si="32"/>
        <v>3381535</v>
      </c>
      <c r="R113" s="107">
        <f t="shared" si="32"/>
        <v>36135</v>
      </c>
      <c r="S113" s="107">
        <f t="shared" si="32"/>
        <v>767085</v>
      </c>
      <c r="T113" s="464">
        <f t="shared" si="32"/>
        <v>0</v>
      </c>
      <c r="U113" s="457">
        <f t="shared" si="30"/>
        <v>75727967</v>
      </c>
    </row>
    <row r="114" spans="1:21" ht="13.5">
      <c r="A114" s="1" t="str">
        <f t="shared" si="21"/>
        <v>719</v>
      </c>
      <c r="B114" s="103" t="s">
        <v>343</v>
      </c>
      <c r="C114" s="172" t="str">
        <f t="shared" si="22"/>
        <v>3B110</v>
      </c>
      <c r="D114" s="442"/>
      <c r="E114" s="435" t="s">
        <v>300</v>
      </c>
      <c r="F114" s="436"/>
      <c r="G114" s="417" t="s">
        <v>301</v>
      </c>
      <c r="H114" s="111">
        <v>21446</v>
      </c>
      <c r="I114" s="416">
        <v>483</v>
      </c>
      <c r="J114" s="416">
        <v>0</v>
      </c>
      <c r="K114" s="416">
        <v>34594</v>
      </c>
      <c r="L114" s="416">
        <v>14980</v>
      </c>
      <c r="M114" s="416">
        <v>156915</v>
      </c>
      <c r="N114" s="416">
        <v>0</v>
      </c>
      <c r="O114" s="416">
        <v>2429</v>
      </c>
      <c r="P114" s="416">
        <v>30</v>
      </c>
      <c r="Q114" s="416">
        <v>17928</v>
      </c>
      <c r="R114" s="416">
        <v>0</v>
      </c>
      <c r="S114" s="416">
        <v>72</v>
      </c>
      <c r="T114" s="454"/>
      <c r="U114" s="458">
        <f t="shared" si="30"/>
        <v>248877</v>
      </c>
    </row>
    <row r="115" spans="1:21" ht="13.5">
      <c r="A115" s="1" t="str">
        <f t="shared" si="21"/>
        <v>719</v>
      </c>
      <c r="B115" s="103" t="s">
        <v>343</v>
      </c>
      <c r="C115" s="172" t="str">
        <f t="shared" si="22"/>
        <v>3B120</v>
      </c>
      <c r="D115" s="442"/>
      <c r="E115" s="435" t="s">
        <v>302</v>
      </c>
      <c r="F115" s="436"/>
      <c r="G115" s="417" t="s">
        <v>303</v>
      </c>
      <c r="H115" s="111">
        <v>158229</v>
      </c>
      <c r="I115" s="416">
        <v>6889</v>
      </c>
      <c r="J115" s="416">
        <v>42</v>
      </c>
      <c r="K115" s="416">
        <v>482580</v>
      </c>
      <c r="L115" s="416">
        <v>173439</v>
      </c>
      <c r="M115" s="416">
        <v>2255655</v>
      </c>
      <c r="N115" s="416">
        <v>433</v>
      </c>
      <c r="O115" s="416">
        <v>25096</v>
      </c>
      <c r="P115" s="416">
        <v>6178</v>
      </c>
      <c r="Q115" s="416">
        <v>121220</v>
      </c>
      <c r="R115" s="416">
        <v>51</v>
      </c>
      <c r="S115" s="416">
        <v>3407</v>
      </c>
      <c r="T115" s="454"/>
      <c r="U115" s="458">
        <f t="shared" si="30"/>
        <v>3233219</v>
      </c>
    </row>
    <row r="116" spans="1:21" ht="13.5">
      <c r="A116" s="1" t="str">
        <f t="shared" si="21"/>
        <v>719</v>
      </c>
      <c r="B116" s="103" t="s">
        <v>343</v>
      </c>
      <c r="C116" s="172" t="str">
        <f t="shared" si="22"/>
        <v>3B130</v>
      </c>
      <c r="D116" s="442"/>
      <c r="E116" s="435" t="s">
        <v>304</v>
      </c>
      <c r="F116" s="436"/>
      <c r="G116" s="417" t="s">
        <v>305</v>
      </c>
      <c r="H116" s="111">
        <v>6825185</v>
      </c>
      <c r="I116" s="416">
        <v>233529</v>
      </c>
      <c r="J116" s="416">
        <v>82265</v>
      </c>
      <c r="K116" s="416">
        <v>8220371</v>
      </c>
      <c r="L116" s="416">
        <v>8462894</v>
      </c>
      <c r="M116" s="416">
        <v>40022699</v>
      </c>
      <c r="N116" s="416">
        <v>305330</v>
      </c>
      <c r="O116" s="416">
        <v>863508</v>
      </c>
      <c r="P116" s="416">
        <v>2463463</v>
      </c>
      <c r="Q116" s="416">
        <v>3242387</v>
      </c>
      <c r="R116" s="416">
        <v>36084</v>
      </c>
      <c r="S116" s="416">
        <v>763606</v>
      </c>
      <c r="T116" s="454"/>
      <c r="U116" s="458">
        <f t="shared" si="30"/>
        <v>71521321</v>
      </c>
    </row>
    <row r="117" spans="1:21" ht="27">
      <c r="A117" s="1" t="str">
        <f t="shared" si="21"/>
        <v>719</v>
      </c>
      <c r="B117" s="103" t="s">
        <v>343</v>
      </c>
      <c r="C117" s="172" t="str">
        <f t="shared" si="22"/>
        <v>3B140</v>
      </c>
      <c r="D117" s="442"/>
      <c r="E117" s="435" t="s">
        <v>306</v>
      </c>
      <c r="F117" s="436"/>
      <c r="G117" s="417" t="s">
        <v>307</v>
      </c>
      <c r="H117" s="111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  <c r="T117" s="454"/>
      <c r="U117" s="458">
        <f t="shared" si="30"/>
        <v>0</v>
      </c>
    </row>
    <row r="118" spans="1:21" ht="27.75" thickBot="1">
      <c r="A118" s="1" t="str">
        <f t="shared" si="21"/>
        <v>719</v>
      </c>
      <c r="B118" s="103" t="s">
        <v>343</v>
      </c>
      <c r="C118" s="172" t="str">
        <f t="shared" si="22"/>
        <v>3B150</v>
      </c>
      <c r="D118" s="519"/>
      <c r="E118" s="514" t="s">
        <v>308</v>
      </c>
      <c r="F118" s="515"/>
      <c r="G118" s="516" t="s">
        <v>309</v>
      </c>
      <c r="H118" s="480">
        <v>724550</v>
      </c>
      <c r="I118" s="481">
        <v>0</v>
      </c>
      <c r="J118" s="481">
        <v>0</v>
      </c>
      <c r="K118" s="481">
        <v>0</v>
      </c>
      <c r="L118" s="481">
        <v>0</v>
      </c>
      <c r="M118" s="481">
        <v>0</v>
      </c>
      <c r="N118" s="481">
        <v>0</v>
      </c>
      <c r="O118" s="481">
        <v>0</v>
      </c>
      <c r="P118" s="481">
        <v>0</v>
      </c>
      <c r="Q118" s="481">
        <v>0</v>
      </c>
      <c r="R118" s="481">
        <v>0</v>
      </c>
      <c r="S118" s="481">
        <v>0</v>
      </c>
      <c r="T118" s="482"/>
      <c r="U118" s="459">
        <f t="shared" si="30"/>
        <v>724550</v>
      </c>
    </row>
    <row r="119" spans="1:21" ht="15" thickBot="1">
      <c r="A119" s="1" t="str">
        <f t="shared" si="21"/>
        <v>719</v>
      </c>
      <c r="B119" s="103" t="s">
        <v>343</v>
      </c>
      <c r="C119" s="172" t="str">
        <f t="shared" si="22"/>
        <v>3C100</v>
      </c>
      <c r="D119" s="498" t="s">
        <v>310</v>
      </c>
      <c r="E119" s="525"/>
      <c r="F119" s="525"/>
      <c r="G119" s="511" t="s">
        <v>311</v>
      </c>
      <c r="H119" s="129"/>
      <c r="I119" s="526"/>
      <c r="J119" s="526"/>
      <c r="K119" s="526"/>
      <c r="L119" s="526"/>
      <c r="M119" s="526"/>
      <c r="N119" s="526"/>
      <c r="O119" s="526"/>
      <c r="P119" s="526"/>
      <c r="Q119" s="526"/>
      <c r="R119" s="526"/>
      <c r="S119" s="526"/>
      <c r="T119" s="527"/>
      <c r="U119" s="468">
        <f t="shared" si="30"/>
        <v>0</v>
      </c>
    </row>
    <row r="120" spans="1:21" ht="15" thickBot="1">
      <c r="A120" s="1" t="str">
        <f t="shared" si="21"/>
        <v>719</v>
      </c>
      <c r="B120" s="103" t="s">
        <v>343</v>
      </c>
      <c r="C120" s="172" t="str">
        <f t="shared" si="22"/>
        <v>3D100</v>
      </c>
      <c r="D120" s="498" t="s">
        <v>312</v>
      </c>
      <c r="E120" s="525"/>
      <c r="F120" s="525"/>
      <c r="G120" s="511" t="s">
        <v>313</v>
      </c>
      <c r="H120" s="129">
        <v>45154</v>
      </c>
      <c r="I120" s="526">
        <v>17797</v>
      </c>
      <c r="J120" s="526">
        <v>7512</v>
      </c>
      <c r="K120" s="526">
        <v>280465</v>
      </c>
      <c r="L120" s="526">
        <v>968777</v>
      </c>
      <c r="M120" s="526">
        <v>2346303</v>
      </c>
      <c r="N120" s="526">
        <v>35664</v>
      </c>
      <c r="O120" s="526">
        <v>116509</v>
      </c>
      <c r="P120" s="526">
        <v>195240</v>
      </c>
      <c r="Q120" s="526">
        <v>168156</v>
      </c>
      <c r="R120" s="526">
        <v>4215</v>
      </c>
      <c r="S120" s="526">
        <v>75044</v>
      </c>
      <c r="T120" s="527"/>
      <c r="U120" s="468">
        <f t="shared" si="30"/>
        <v>4260836</v>
      </c>
    </row>
    <row r="121" spans="1:21" ht="15" thickBot="1">
      <c r="A121" s="1" t="str">
        <f t="shared" si="21"/>
        <v>719</v>
      </c>
      <c r="B121" s="103" t="s">
        <v>343</v>
      </c>
      <c r="C121" s="172" t="str">
        <f t="shared" si="22"/>
        <v>3E100</v>
      </c>
      <c r="D121" s="498" t="s">
        <v>314</v>
      </c>
      <c r="E121" s="525"/>
      <c r="F121" s="525"/>
      <c r="G121" s="511" t="s">
        <v>315</v>
      </c>
      <c r="H121" s="129"/>
      <c r="I121" s="526"/>
      <c r="J121" s="526"/>
      <c r="K121" s="526"/>
      <c r="L121" s="526"/>
      <c r="M121" s="526"/>
      <c r="N121" s="526"/>
      <c r="O121" s="526"/>
      <c r="P121" s="526"/>
      <c r="Q121" s="526"/>
      <c r="R121" s="526"/>
      <c r="S121" s="526"/>
      <c r="T121" s="527"/>
      <c r="U121" s="468">
        <f t="shared" si="30"/>
        <v>0</v>
      </c>
    </row>
    <row r="122" spans="1:21" ht="15" thickBot="1">
      <c r="A122" s="1" t="str">
        <f t="shared" si="21"/>
        <v>719</v>
      </c>
      <c r="B122" s="103" t="s">
        <v>343</v>
      </c>
      <c r="C122" s="172" t="str">
        <f t="shared" si="22"/>
        <v>3F100</v>
      </c>
      <c r="D122" s="498" t="s">
        <v>316</v>
      </c>
      <c r="E122" s="525"/>
      <c r="F122" s="525"/>
      <c r="G122" s="511" t="s">
        <v>317</v>
      </c>
      <c r="H122" s="129">
        <v>1230536</v>
      </c>
      <c r="I122" s="526">
        <v>7745</v>
      </c>
      <c r="J122" s="526">
        <v>414</v>
      </c>
      <c r="K122" s="526">
        <v>660973</v>
      </c>
      <c r="L122" s="526">
        <v>185599</v>
      </c>
      <c r="M122" s="526">
        <v>508204</v>
      </c>
      <c r="N122" s="526">
        <v>4262</v>
      </c>
      <c r="O122" s="526">
        <v>1017</v>
      </c>
      <c r="P122" s="526">
        <v>22730</v>
      </c>
      <c r="Q122" s="526">
        <v>136364</v>
      </c>
      <c r="R122" s="526">
        <v>504</v>
      </c>
      <c r="S122" s="526">
        <v>8473</v>
      </c>
      <c r="T122" s="527"/>
      <c r="U122" s="468">
        <f t="shared" si="30"/>
        <v>2766821</v>
      </c>
    </row>
    <row r="123" spans="1:21" ht="29.25" thickBot="1">
      <c r="A123" s="1" t="str">
        <f t="shared" si="21"/>
        <v>719</v>
      </c>
      <c r="B123" s="103" t="s">
        <v>343</v>
      </c>
      <c r="C123" s="172" t="str">
        <f t="shared" si="22"/>
        <v>3G100</v>
      </c>
      <c r="D123" s="498" t="s">
        <v>318</v>
      </c>
      <c r="E123" s="525"/>
      <c r="F123" s="525"/>
      <c r="G123" s="511" t="s">
        <v>319</v>
      </c>
      <c r="H123" s="129"/>
      <c r="I123" s="526"/>
      <c r="J123" s="526"/>
      <c r="K123" s="526"/>
      <c r="L123" s="526"/>
      <c r="M123" s="526"/>
      <c r="N123" s="526"/>
      <c r="O123" s="526"/>
      <c r="P123" s="526"/>
      <c r="Q123" s="526"/>
      <c r="R123" s="526"/>
      <c r="S123" s="526"/>
      <c r="T123" s="527"/>
      <c r="U123" s="468">
        <f t="shared" si="30"/>
        <v>0</v>
      </c>
    </row>
    <row r="124" spans="1:21" ht="29.25" thickBot="1">
      <c r="A124" s="1" t="str">
        <f t="shared" si="21"/>
        <v>719</v>
      </c>
      <c r="B124" s="103" t="s">
        <v>343</v>
      </c>
      <c r="C124" s="172" t="str">
        <f t="shared" si="22"/>
        <v>3H100</v>
      </c>
      <c r="D124" s="528" t="s">
        <v>320</v>
      </c>
      <c r="E124" s="529"/>
      <c r="F124" s="529"/>
      <c r="G124" s="530" t="s">
        <v>321</v>
      </c>
      <c r="H124" s="531"/>
      <c r="I124" s="532"/>
      <c r="J124" s="532"/>
      <c r="K124" s="532"/>
      <c r="L124" s="532"/>
      <c r="M124" s="532"/>
      <c r="N124" s="532"/>
      <c r="O124" s="532"/>
      <c r="P124" s="532"/>
      <c r="Q124" s="532"/>
      <c r="R124" s="532"/>
      <c r="S124" s="532"/>
      <c r="T124" s="533"/>
      <c r="U124" s="524">
        <f t="shared" si="30"/>
        <v>0</v>
      </c>
    </row>
    <row r="125" spans="1:21" s="407" customFormat="1" ht="16.5" thickBot="1">
      <c r="A125" s="407" t="str">
        <f t="shared" si="21"/>
        <v>719</v>
      </c>
      <c r="B125" s="408" t="s">
        <v>343</v>
      </c>
      <c r="C125" s="409">
        <f t="shared" si="22"/>
        <v>39999</v>
      </c>
      <c r="D125" s="31">
        <v>39999</v>
      </c>
      <c r="E125" s="469"/>
      <c r="F125" s="470"/>
      <c r="G125" s="474" t="s">
        <v>322</v>
      </c>
      <c r="H125" s="476">
        <f>H124+H123+H122+H1162+H121+H120+H119+H113+H108</f>
        <v>9434409</v>
      </c>
      <c r="I125" s="477">
        <f aca="true" t="shared" si="33" ref="I125:T125">I124+I123+I122+I1162+I121+I120+I119+I113+I108</f>
        <v>308050</v>
      </c>
      <c r="J125" s="477">
        <f t="shared" si="33"/>
        <v>183741</v>
      </c>
      <c r="K125" s="477">
        <f t="shared" si="33"/>
        <v>10638245</v>
      </c>
      <c r="L125" s="477">
        <f t="shared" si="33"/>
        <v>10969187</v>
      </c>
      <c r="M125" s="477">
        <f t="shared" si="33"/>
        <v>49886671</v>
      </c>
      <c r="N125" s="477">
        <f t="shared" si="33"/>
        <v>414072</v>
      </c>
      <c r="O125" s="477">
        <f t="shared" si="33"/>
        <v>1067157</v>
      </c>
      <c r="P125" s="477">
        <f t="shared" si="33"/>
        <v>3096040</v>
      </c>
      <c r="Q125" s="477">
        <f t="shared" si="33"/>
        <v>4070314</v>
      </c>
      <c r="R125" s="477">
        <f t="shared" si="33"/>
        <v>48934</v>
      </c>
      <c r="S125" s="477">
        <f t="shared" si="33"/>
        <v>993823</v>
      </c>
      <c r="T125" s="478">
        <f t="shared" si="33"/>
        <v>0</v>
      </c>
      <c r="U125" s="479">
        <f t="shared" si="30"/>
        <v>91110643</v>
      </c>
    </row>
    <row r="126" spans="1:21" ht="16.5" thickBot="1">
      <c r="A126" s="1" t="str">
        <f t="shared" si="21"/>
        <v>719</v>
      </c>
      <c r="B126" s="103" t="s">
        <v>343</v>
      </c>
      <c r="C126" s="172" t="str">
        <f t="shared" si="22"/>
        <v>48888</v>
      </c>
      <c r="D126" s="33" t="s">
        <v>323</v>
      </c>
      <c r="E126" s="30"/>
      <c r="F126" s="29"/>
      <c r="G126" s="32" t="s">
        <v>324</v>
      </c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465"/>
      <c r="U126" s="468">
        <f t="shared" si="30"/>
        <v>0</v>
      </c>
    </row>
    <row r="127" spans="1:21" ht="16.5" thickBot="1">
      <c r="A127" s="1" t="str">
        <f t="shared" si="21"/>
        <v>719</v>
      </c>
      <c r="B127" s="103" t="s">
        <v>343</v>
      </c>
      <c r="C127" s="172">
        <f t="shared" si="22"/>
        <v>49999</v>
      </c>
      <c r="D127" s="28">
        <v>49999</v>
      </c>
      <c r="E127" s="28"/>
      <c r="F127" s="34"/>
      <c r="G127" s="130" t="s">
        <v>325</v>
      </c>
      <c r="H127" s="410">
        <f>H126+H125+H106+H33</f>
        <v>22918336</v>
      </c>
      <c r="I127" s="411">
        <f aca="true" t="shared" si="34" ref="I127:T127">I126+I125+I106+I33</f>
        <v>687936</v>
      </c>
      <c r="J127" s="411">
        <f t="shared" si="34"/>
        <v>2197725</v>
      </c>
      <c r="K127" s="411">
        <f t="shared" si="34"/>
        <v>17926961</v>
      </c>
      <c r="L127" s="411">
        <f t="shared" si="34"/>
        <v>19351342</v>
      </c>
      <c r="M127" s="411">
        <f t="shared" si="34"/>
        <v>84239079</v>
      </c>
      <c r="N127" s="411">
        <f t="shared" si="34"/>
        <v>916827</v>
      </c>
      <c r="O127" s="411">
        <f t="shared" si="34"/>
        <v>2348569</v>
      </c>
      <c r="P127" s="411">
        <f t="shared" si="34"/>
        <v>9466072</v>
      </c>
      <c r="Q127" s="411">
        <f t="shared" si="34"/>
        <v>6177021</v>
      </c>
      <c r="R127" s="411">
        <f t="shared" si="34"/>
        <v>92870</v>
      </c>
      <c r="S127" s="411">
        <f t="shared" si="34"/>
        <v>2101538</v>
      </c>
      <c r="T127" s="466">
        <f t="shared" si="34"/>
        <v>0</v>
      </c>
      <c r="U127" s="467">
        <f t="shared" si="30"/>
        <v>168424276</v>
      </c>
    </row>
  </sheetData>
  <sheetProtection password="A01C" sheet="1"/>
  <mergeCells count="17">
    <mergeCell ref="U9:U10"/>
    <mergeCell ref="D15:U15"/>
    <mergeCell ref="D34:U34"/>
    <mergeCell ref="H8:U8"/>
    <mergeCell ref="Q9:Q10"/>
    <mergeCell ref="R9:R10"/>
    <mergeCell ref="S9:S10"/>
    <mergeCell ref="D107:U107"/>
    <mergeCell ref="D3:U3"/>
    <mergeCell ref="G4:K4"/>
    <mergeCell ref="M4:R4"/>
    <mergeCell ref="D9:F10"/>
    <mergeCell ref="G9:G10"/>
    <mergeCell ref="T9:T10"/>
    <mergeCell ref="H9:I9"/>
    <mergeCell ref="J9:L9"/>
    <mergeCell ref="M9:P9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zoomScalePageLayoutView="0" workbookViewId="0" topLeftCell="M100">
      <selection activeCell="Q122" sqref="Q122:R122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7.5742187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32.25" customHeight="1" hidden="1" thickBot="1">
      <c r="A1" s="387" t="s">
        <v>73</v>
      </c>
      <c r="B1" s="387" t="s">
        <v>74</v>
      </c>
      <c r="C1" s="150" t="s">
        <v>75</v>
      </c>
      <c r="D1" s="387" t="s">
        <v>76</v>
      </c>
      <c r="E1" s="387" t="s">
        <v>77</v>
      </c>
      <c r="F1" s="387" t="s">
        <v>78</v>
      </c>
      <c r="G1" s="387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5" t="s">
        <v>89</v>
      </c>
      <c r="R1" s="386" t="s">
        <v>90</v>
      </c>
      <c r="S1" s="385" t="s">
        <v>91</v>
      </c>
      <c r="T1" s="386" t="s">
        <v>92</v>
      </c>
      <c r="U1" s="383" t="s">
        <v>93</v>
      </c>
    </row>
    <row r="2" spans="1:21" ht="13.5" hidden="1" thickBot="1">
      <c r="A2" s="384" t="s">
        <v>94</v>
      </c>
      <c r="B2" s="384" t="s">
        <v>94</v>
      </c>
      <c r="C2" s="150" t="s">
        <v>94</v>
      </c>
      <c r="D2" s="384" t="s">
        <v>94</v>
      </c>
      <c r="E2" s="384" t="s">
        <v>94</v>
      </c>
      <c r="F2" s="384" t="s">
        <v>94</v>
      </c>
      <c r="G2" s="384" t="s">
        <v>94</v>
      </c>
      <c r="H2" s="384" t="s">
        <v>94</v>
      </c>
      <c r="I2" s="384" t="s">
        <v>94</v>
      </c>
      <c r="J2" s="384" t="s">
        <v>94</v>
      </c>
      <c r="K2" s="384" t="s">
        <v>94</v>
      </c>
      <c r="L2" s="384" t="s">
        <v>94</v>
      </c>
      <c r="M2" s="384" t="s">
        <v>94</v>
      </c>
      <c r="N2" s="384" t="s">
        <v>94</v>
      </c>
      <c r="O2" s="384" t="s">
        <v>94</v>
      </c>
      <c r="P2" s="384" t="s">
        <v>94</v>
      </c>
      <c r="Q2" s="384" t="s">
        <v>94</v>
      </c>
      <c r="R2" s="384" t="s">
        <v>94</v>
      </c>
      <c r="S2" s="384" t="s">
        <v>94</v>
      </c>
      <c r="T2" s="384" t="s">
        <v>94</v>
      </c>
      <c r="U2" s="384" t="s">
        <v>94</v>
      </c>
    </row>
    <row r="3" spans="4:21" ht="35.25" customHeight="1" thickBot="1">
      <c r="D3" s="662" t="s">
        <v>95</v>
      </c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</row>
    <row r="4" spans="7:21" ht="13.5" thickBot="1">
      <c r="G4" s="663" t="s">
        <v>96</v>
      </c>
      <c r="H4" s="664"/>
      <c r="I4" s="664"/>
      <c r="J4" s="664"/>
      <c r="K4" s="665"/>
      <c r="L4" s="3"/>
      <c r="M4" s="663" t="s">
        <v>97</v>
      </c>
      <c r="N4" s="664"/>
      <c r="O4" s="664"/>
      <c r="P4" s="664"/>
      <c r="Q4" s="664"/>
      <c r="R4" s="665"/>
      <c r="S4" s="3"/>
      <c r="T4" s="3"/>
      <c r="U4" s="4"/>
    </row>
    <row r="5" spans="7:21" ht="12" customHeight="1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27.75" customHeight="1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719</v>
      </c>
      <c r="L6" s="3"/>
      <c r="M6" s="14" t="s">
        <v>101</v>
      </c>
      <c r="N6" s="15"/>
      <c r="O6" s="16"/>
      <c r="P6" s="16"/>
      <c r="Q6" s="100" t="str">
        <f>Info!B3</f>
        <v>2019</v>
      </c>
      <c r="R6" s="6"/>
      <c r="S6" s="3"/>
      <c r="T6" s="3"/>
      <c r="U6" s="4"/>
    </row>
    <row r="7" spans="7:21" ht="12" customHeight="1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56" t="s">
        <v>102</v>
      </c>
      <c r="I8" s="656"/>
      <c r="J8" s="656"/>
      <c r="K8" s="656"/>
      <c r="L8" s="656"/>
      <c r="M8" s="656"/>
      <c r="N8" s="656"/>
      <c r="O8" s="656"/>
      <c r="P8" s="656"/>
      <c r="Q8" s="656"/>
      <c r="R8" s="656"/>
      <c r="S8" s="656"/>
      <c r="T8" s="656"/>
      <c r="U8" s="656"/>
    </row>
    <row r="9" spans="4:21" ht="19.5" customHeight="1" thickBot="1">
      <c r="D9" s="666"/>
      <c r="E9" s="667"/>
      <c r="F9" s="668"/>
      <c r="G9" s="672" t="s">
        <v>103</v>
      </c>
      <c r="H9" s="676" t="s">
        <v>104</v>
      </c>
      <c r="I9" s="677"/>
      <c r="J9" s="676" t="s">
        <v>105</v>
      </c>
      <c r="K9" s="677"/>
      <c r="L9" s="677"/>
      <c r="M9" s="676" t="s">
        <v>106</v>
      </c>
      <c r="N9" s="677"/>
      <c r="O9" s="677"/>
      <c r="P9" s="678"/>
      <c r="Q9" s="684" t="s">
        <v>89</v>
      </c>
      <c r="R9" s="674" t="s">
        <v>90</v>
      </c>
      <c r="S9" s="684" t="s">
        <v>91</v>
      </c>
      <c r="T9" s="674" t="s">
        <v>92</v>
      </c>
      <c r="U9" s="679" t="s">
        <v>93</v>
      </c>
    </row>
    <row r="10" spans="4:21" ht="69" customHeight="1" thickBot="1">
      <c r="D10" s="669"/>
      <c r="E10" s="670"/>
      <c r="F10" s="671"/>
      <c r="G10" s="673"/>
      <c r="H10" s="24" t="s">
        <v>80</v>
      </c>
      <c r="I10" s="25" t="s">
        <v>81</v>
      </c>
      <c r="J10" s="26" t="s">
        <v>82</v>
      </c>
      <c r="K10" s="25" t="s">
        <v>83</v>
      </c>
      <c r="L10" s="68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5"/>
      <c r="R10" s="675"/>
      <c r="S10" s="685"/>
      <c r="T10" s="675"/>
      <c r="U10" s="680"/>
    </row>
    <row r="11" spans="1:21" ht="24.75" customHeight="1" hidden="1">
      <c r="A11" s="103" t="s">
        <v>326</v>
      </c>
      <c r="B11" s="103" t="s">
        <v>327</v>
      </c>
      <c r="C11" s="402" t="s">
        <v>328</v>
      </c>
      <c r="D11" s="392"/>
      <c r="E11" s="392"/>
      <c r="F11" s="392"/>
      <c r="G11" s="393"/>
      <c r="H11" s="395" t="s">
        <v>329</v>
      </c>
      <c r="I11" s="395" t="s">
        <v>330</v>
      </c>
      <c r="J11" s="395" t="s">
        <v>331</v>
      </c>
      <c r="K11" s="395" t="s">
        <v>332</v>
      </c>
      <c r="L11" s="395" t="s">
        <v>333</v>
      </c>
      <c r="M11" s="395" t="s">
        <v>334</v>
      </c>
      <c r="N11" s="395" t="s">
        <v>335</v>
      </c>
      <c r="O11" s="395" t="s">
        <v>336</v>
      </c>
      <c r="P11" s="395" t="s">
        <v>337</v>
      </c>
      <c r="Q11" s="395" t="s">
        <v>338</v>
      </c>
      <c r="R11" s="395" t="s">
        <v>339</v>
      </c>
      <c r="S11" s="395" t="s">
        <v>340</v>
      </c>
      <c r="T11" s="395" t="s">
        <v>341</v>
      </c>
      <c r="U11" s="390"/>
    </row>
    <row r="12" spans="1:21" ht="24.75" customHeight="1" hidden="1">
      <c r="A12" s="1" t="s">
        <v>342</v>
      </c>
      <c r="B12" s="1" t="s">
        <v>342</v>
      </c>
      <c r="C12" s="1" t="s">
        <v>342</v>
      </c>
      <c r="D12" s="392"/>
      <c r="E12" s="392"/>
      <c r="F12" s="392"/>
      <c r="G12" s="393"/>
      <c r="H12" s="396">
        <v>0</v>
      </c>
      <c r="I12" s="396">
        <v>0</v>
      </c>
      <c r="J12" s="396">
        <v>0</v>
      </c>
      <c r="K12" s="396">
        <v>0</v>
      </c>
      <c r="L12" s="396">
        <v>0</v>
      </c>
      <c r="M12" s="396">
        <v>0</v>
      </c>
      <c r="N12" s="396">
        <v>0</v>
      </c>
      <c r="O12" s="397">
        <v>0</v>
      </c>
      <c r="P12" s="396">
        <v>0</v>
      </c>
      <c r="Q12" s="396">
        <v>0</v>
      </c>
      <c r="R12" s="396">
        <v>0</v>
      </c>
      <c r="S12" s="396">
        <v>0</v>
      </c>
      <c r="T12" s="396">
        <v>0</v>
      </c>
      <c r="U12" s="390"/>
    </row>
    <row r="13" spans="1:21" ht="24.75" customHeight="1" hidden="1">
      <c r="A13" s="1" t="s">
        <v>342</v>
      </c>
      <c r="B13" s="1" t="s">
        <v>342</v>
      </c>
      <c r="C13" s="1" t="s">
        <v>342</v>
      </c>
      <c r="D13" s="392"/>
      <c r="E13" s="392"/>
      <c r="F13" s="392"/>
      <c r="G13" s="393"/>
      <c r="H13" s="396">
        <v>0</v>
      </c>
      <c r="I13" s="396">
        <v>0</v>
      </c>
      <c r="J13" s="396">
        <v>0</v>
      </c>
      <c r="K13" s="396">
        <v>0</v>
      </c>
      <c r="L13" s="396">
        <v>0</v>
      </c>
      <c r="M13" s="396">
        <v>0</v>
      </c>
      <c r="N13" s="396">
        <v>0</v>
      </c>
      <c r="O13" s="397">
        <v>0</v>
      </c>
      <c r="P13" s="396">
        <v>0</v>
      </c>
      <c r="Q13" s="396">
        <v>0</v>
      </c>
      <c r="R13" s="396">
        <v>0</v>
      </c>
      <c r="S13" s="396">
        <v>0</v>
      </c>
      <c r="T13" s="396">
        <v>0</v>
      </c>
      <c r="U13" s="390"/>
    </row>
    <row r="14" spans="1:21" ht="24.75" customHeight="1" hidden="1" thickBot="1">
      <c r="A14" s="1" t="s">
        <v>342</v>
      </c>
      <c r="B14" s="1" t="s">
        <v>342</v>
      </c>
      <c r="C14" s="1" t="s">
        <v>342</v>
      </c>
      <c r="D14" s="392"/>
      <c r="E14" s="392"/>
      <c r="F14" s="392"/>
      <c r="G14" s="393"/>
      <c r="H14" s="396">
        <v>0</v>
      </c>
      <c r="I14" s="396">
        <v>0</v>
      </c>
      <c r="J14" s="396">
        <v>0</v>
      </c>
      <c r="K14" s="396">
        <v>0</v>
      </c>
      <c r="L14" s="396">
        <v>0</v>
      </c>
      <c r="M14" s="396">
        <v>0</v>
      </c>
      <c r="N14" s="396">
        <v>0</v>
      </c>
      <c r="O14" s="397">
        <v>0</v>
      </c>
      <c r="P14" s="396">
        <v>0</v>
      </c>
      <c r="Q14" s="396">
        <v>0</v>
      </c>
      <c r="R14" s="396">
        <v>0</v>
      </c>
      <c r="S14" s="396">
        <v>0</v>
      </c>
      <c r="T14" s="396">
        <v>0</v>
      </c>
      <c r="U14" s="390"/>
    </row>
    <row r="15" spans="4:21" ht="19.5" customHeight="1" thickBot="1">
      <c r="D15" s="681" t="s">
        <v>107</v>
      </c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2"/>
      <c r="P15" s="682"/>
      <c r="Q15" s="682"/>
      <c r="R15" s="682"/>
      <c r="S15" s="682"/>
      <c r="T15" s="682"/>
      <c r="U15" s="683"/>
    </row>
    <row r="16" spans="1:21" s="27" customFormat="1" ht="30.75" customHeight="1">
      <c r="A16" s="1" t="str">
        <f>$K$6</f>
        <v>719</v>
      </c>
      <c r="B16" s="103" t="s">
        <v>344</v>
      </c>
      <c r="C16" s="172" t="str">
        <f>IF(F16="",IF(E16="",D16,E16),F16)</f>
        <v>1A100</v>
      </c>
      <c r="D16" s="419" t="s">
        <v>108</v>
      </c>
      <c r="E16" s="420"/>
      <c r="F16" s="420"/>
      <c r="G16" s="421" t="s">
        <v>109</v>
      </c>
      <c r="H16" s="483">
        <f>H17+H18</f>
        <v>31763</v>
      </c>
      <c r="I16" s="113">
        <f aca="true" t="shared" si="0" ref="I16:R16">I17+I18</f>
        <v>0</v>
      </c>
      <c r="J16" s="113">
        <f t="shared" si="0"/>
        <v>0</v>
      </c>
      <c r="K16" s="113">
        <f t="shared" si="0"/>
        <v>4075</v>
      </c>
      <c r="L16" s="113">
        <f t="shared" si="0"/>
        <v>2563</v>
      </c>
      <c r="M16" s="113">
        <f t="shared" si="0"/>
        <v>0</v>
      </c>
      <c r="N16" s="113">
        <f t="shared" si="0"/>
        <v>0</v>
      </c>
      <c r="O16" s="113">
        <f t="shared" si="0"/>
        <v>0</v>
      </c>
      <c r="P16" s="113">
        <f t="shared" si="0"/>
        <v>0</v>
      </c>
      <c r="Q16" s="113">
        <f t="shared" si="0"/>
        <v>0</v>
      </c>
      <c r="R16" s="113">
        <f t="shared" si="0"/>
        <v>113</v>
      </c>
      <c r="S16" s="113">
        <f>S17+S18</f>
        <v>0</v>
      </c>
      <c r="T16" s="461">
        <f>T17+T18</f>
        <v>0</v>
      </c>
      <c r="U16" s="457">
        <f aca="true" t="shared" si="1" ref="U16:U33">SUM(H16:T16)</f>
        <v>38514</v>
      </c>
    </row>
    <row r="17" spans="1:21" s="27" customFormat="1" ht="24" customHeight="1">
      <c r="A17" s="1" t="str">
        <f aca="true" t="shared" si="2" ref="A17:A80">$K$6</f>
        <v>719</v>
      </c>
      <c r="B17" s="103" t="s">
        <v>344</v>
      </c>
      <c r="C17" s="172" t="str">
        <f aca="true" t="shared" si="3" ref="C17:C80">IF(F17="",IF(E17="",D17,E17),F17)</f>
        <v>1A110</v>
      </c>
      <c r="D17" s="422"/>
      <c r="E17" s="412" t="s">
        <v>110</v>
      </c>
      <c r="F17" s="406"/>
      <c r="G17" s="423" t="s">
        <v>111</v>
      </c>
      <c r="H17" s="430">
        <v>31763</v>
      </c>
      <c r="I17" s="413"/>
      <c r="J17" s="413"/>
      <c r="K17" s="413">
        <v>4075</v>
      </c>
      <c r="L17" s="413">
        <v>2563</v>
      </c>
      <c r="M17" s="592"/>
      <c r="N17" s="592"/>
      <c r="O17" s="592"/>
      <c r="P17" s="592"/>
      <c r="Q17" s="413"/>
      <c r="R17" s="413">
        <v>113</v>
      </c>
      <c r="S17" s="413"/>
      <c r="T17" s="452"/>
      <c r="U17" s="458">
        <f t="shared" si="1"/>
        <v>38514</v>
      </c>
    </row>
    <row r="18" spans="1:21" s="27" customFormat="1" ht="26.25" customHeight="1" thickBot="1">
      <c r="A18" s="1" t="str">
        <f t="shared" si="2"/>
        <v>719</v>
      </c>
      <c r="B18" s="103" t="s">
        <v>344</v>
      </c>
      <c r="C18" s="172" t="str">
        <f t="shared" si="3"/>
        <v>1A120</v>
      </c>
      <c r="D18" s="486"/>
      <c r="E18" s="487" t="s">
        <v>112</v>
      </c>
      <c r="F18" s="428"/>
      <c r="G18" s="488" t="s">
        <v>113</v>
      </c>
      <c r="H18" s="534"/>
      <c r="I18" s="490"/>
      <c r="J18" s="490"/>
      <c r="K18" s="490"/>
      <c r="L18" s="490"/>
      <c r="M18" s="593"/>
      <c r="N18" s="593"/>
      <c r="O18" s="593"/>
      <c r="P18" s="593"/>
      <c r="Q18" s="490"/>
      <c r="R18" s="490"/>
      <c r="S18" s="490"/>
      <c r="T18" s="491"/>
      <c r="U18" s="459">
        <f t="shared" si="1"/>
        <v>0</v>
      </c>
    </row>
    <row r="19" spans="1:21" s="27" customFormat="1" ht="30.75" customHeight="1" thickBot="1">
      <c r="A19" s="1" t="str">
        <f t="shared" si="2"/>
        <v>719</v>
      </c>
      <c r="B19" s="103" t="s">
        <v>344</v>
      </c>
      <c r="C19" s="172" t="str">
        <f t="shared" si="3"/>
        <v>1B100</v>
      </c>
      <c r="D19" s="492" t="s">
        <v>114</v>
      </c>
      <c r="E19" s="493"/>
      <c r="F19" s="493"/>
      <c r="G19" s="494" t="s">
        <v>115</v>
      </c>
      <c r="H19" s="535"/>
      <c r="I19" s="496"/>
      <c r="J19" s="496"/>
      <c r="K19" s="496"/>
      <c r="L19" s="496"/>
      <c r="M19" s="594"/>
      <c r="N19" s="594"/>
      <c r="O19" s="594"/>
      <c r="P19" s="594"/>
      <c r="Q19" s="496"/>
      <c r="R19" s="496"/>
      <c r="S19" s="496"/>
      <c r="T19" s="497"/>
      <c r="U19" s="468">
        <f t="shared" si="1"/>
        <v>0</v>
      </c>
    </row>
    <row r="20" spans="1:21" s="27" customFormat="1" ht="33.75" customHeight="1" thickBot="1">
      <c r="A20" s="1" t="str">
        <f t="shared" si="2"/>
        <v>719</v>
      </c>
      <c r="B20" s="103" t="s">
        <v>344</v>
      </c>
      <c r="C20" s="172" t="str">
        <f t="shared" si="3"/>
        <v>1C100</v>
      </c>
      <c r="D20" s="492" t="s">
        <v>116</v>
      </c>
      <c r="E20" s="493"/>
      <c r="F20" s="493"/>
      <c r="G20" s="494" t="s">
        <v>117</v>
      </c>
      <c r="H20" s="535">
        <v>50</v>
      </c>
      <c r="I20" s="496"/>
      <c r="J20" s="496"/>
      <c r="K20" s="496">
        <v>234</v>
      </c>
      <c r="L20" s="496">
        <v>873</v>
      </c>
      <c r="M20" s="594"/>
      <c r="N20" s="594"/>
      <c r="O20" s="594"/>
      <c r="P20" s="594"/>
      <c r="Q20" s="496"/>
      <c r="R20" s="496">
        <v>26</v>
      </c>
      <c r="S20" s="496"/>
      <c r="T20" s="497"/>
      <c r="U20" s="468">
        <f t="shared" si="1"/>
        <v>1183</v>
      </c>
    </row>
    <row r="21" spans="1:21" s="27" customFormat="1" ht="19.5" customHeight="1" thickBot="1">
      <c r="A21" s="1" t="str">
        <f t="shared" si="2"/>
        <v>719</v>
      </c>
      <c r="B21" s="103" t="s">
        <v>344</v>
      </c>
      <c r="C21" s="172" t="str">
        <f t="shared" si="3"/>
        <v>1D100</v>
      </c>
      <c r="D21" s="492" t="s">
        <v>118</v>
      </c>
      <c r="E21" s="493"/>
      <c r="F21" s="493"/>
      <c r="G21" s="494" t="s">
        <v>119</v>
      </c>
      <c r="H21" s="535"/>
      <c r="I21" s="496"/>
      <c r="J21" s="496"/>
      <c r="K21" s="496"/>
      <c r="L21" s="496"/>
      <c r="M21" s="594"/>
      <c r="N21" s="594"/>
      <c r="O21" s="594"/>
      <c r="P21" s="594"/>
      <c r="Q21" s="496"/>
      <c r="R21" s="496"/>
      <c r="S21" s="496"/>
      <c r="T21" s="497"/>
      <c r="U21" s="468">
        <f t="shared" si="1"/>
        <v>0</v>
      </c>
    </row>
    <row r="22" spans="1:21" s="27" customFormat="1" ht="31.5" customHeight="1" thickBot="1">
      <c r="A22" s="1" t="str">
        <f t="shared" si="2"/>
        <v>719</v>
      </c>
      <c r="B22" s="103" t="s">
        <v>344</v>
      </c>
      <c r="C22" s="172" t="str">
        <f t="shared" si="3"/>
        <v>1E100</v>
      </c>
      <c r="D22" s="498" t="s">
        <v>120</v>
      </c>
      <c r="E22" s="493"/>
      <c r="F22" s="493"/>
      <c r="G22" s="494" t="s">
        <v>121</v>
      </c>
      <c r="H22" s="535"/>
      <c r="I22" s="496"/>
      <c r="J22" s="496"/>
      <c r="K22" s="496"/>
      <c r="L22" s="496"/>
      <c r="M22" s="594"/>
      <c r="N22" s="594"/>
      <c r="O22" s="594"/>
      <c r="P22" s="594"/>
      <c r="Q22" s="496"/>
      <c r="R22" s="496"/>
      <c r="S22" s="496"/>
      <c r="T22" s="497"/>
      <c r="U22" s="468">
        <f t="shared" si="1"/>
        <v>0</v>
      </c>
    </row>
    <row r="23" spans="1:21" s="27" customFormat="1" ht="28.5" customHeight="1">
      <c r="A23" s="1" t="str">
        <f t="shared" si="2"/>
        <v>719</v>
      </c>
      <c r="B23" s="103" t="s">
        <v>344</v>
      </c>
      <c r="C23" s="172" t="str">
        <f t="shared" si="3"/>
        <v>1F100</v>
      </c>
      <c r="D23" s="471" t="s">
        <v>122</v>
      </c>
      <c r="E23" s="420"/>
      <c r="F23" s="420"/>
      <c r="G23" s="421" t="s">
        <v>123</v>
      </c>
      <c r="H23" s="431">
        <f aca="true" t="shared" si="4" ref="H23:T23">H24+H28</f>
        <v>85</v>
      </c>
      <c r="I23" s="107">
        <f t="shared" si="4"/>
        <v>0</v>
      </c>
      <c r="J23" s="107">
        <f t="shared" si="4"/>
        <v>0</v>
      </c>
      <c r="K23" s="107">
        <f t="shared" si="4"/>
        <v>7837</v>
      </c>
      <c r="L23" s="107">
        <f t="shared" si="4"/>
        <v>5456</v>
      </c>
      <c r="M23" s="220">
        <f t="shared" si="4"/>
        <v>0</v>
      </c>
      <c r="N23" s="220">
        <f t="shared" si="4"/>
        <v>0</v>
      </c>
      <c r="O23" s="220">
        <f t="shared" si="4"/>
        <v>0</v>
      </c>
      <c r="P23" s="220">
        <f t="shared" si="4"/>
        <v>0</v>
      </c>
      <c r="Q23" s="107">
        <f t="shared" si="4"/>
        <v>0</v>
      </c>
      <c r="R23" s="107">
        <f t="shared" si="4"/>
        <v>268</v>
      </c>
      <c r="S23" s="107">
        <f t="shared" si="4"/>
        <v>0</v>
      </c>
      <c r="T23" s="464">
        <f t="shared" si="4"/>
        <v>0</v>
      </c>
      <c r="U23" s="457">
        <f t="shared" si="1"/>
        <v>13646</v>
      </c>
    </row>
    <row r="24" spans="1:21" s="27" customFormat="1" ht="14.25">
      <c r="A24" s="1" t="str">
        <f t="shared" si="2"/>
        <v>719</v>
      </c>
      <c r="B24" s="103" t="s">
        <v>344</v>
      </c>
      <c r="C24" s="172" t="str">
        <f t="shared" si="3"/>
        <v>1F110</v>
      </c>
      <c r="D24" s="425"/>
      <c r="E24" s="412" t="s">
        <v>124</v>
      </c>
      <c r="F24" s="414"/>
      <c r="G24" s="423" t="s">
        <v>125</v>
      </c>
      <c r="H24" s="484">
        <f aca="true" t="shared" si="5" ref="H24:T24">SUM(H25:H27)</f>
        <v>82</v>
      </c>
      <c r="I24" s="415">
        <f t="shared" si="5"/>
        <v>0</v>
      </c>
      <c r="J24" s="415">
        <f t="shared" si="5"/>
        <v>0</v>
      </c>
      <c r="K24" s="415">
        <f t="shared" si="5"/>
        <v>1813</v>
      </c>
      <c r="L24" s="415">
        <f t="shared" si="5"/>
        <v>4537</v>
      </c>
      <c r="M24" s="591">
        <f t="shared" si="5"/>
        <v>0</v>
      </c>
      <c r="N24" s="591">
        <f t="shared" si="5"/>
        <v>0</v>
      </c>
      <c r="O24" s="591">
        <f t="shared" si="5"/>
        <v>0</v>
      </c>
      <c r="P24" s="591">
        <f t="shared" si="5"/>
        <v>0</v>
      </c>
      <c r="Q24" s="415">
        <f t="shared" si="5"/>
        <v>0</v>
      </c>
      <c r="R24" s="415">
        <f t="shared" si="5"/>
        <v>224</v>
      </c>
      <c r="S24" s="415">
        <f t="shared" si="5"/>
        <v>0</v>
      </c>
      <c r="T24" s="462">
        <f t="shared" si="5"/>
        <v>0</v>
      </c>
      <c r="U24" s="458">
        <f t="shared" si="1"/>
        <v>6656</v>
      </c>
    </row>
    <row r="25" spans="1:21" s="27" customFormat="1" ht="14.25">
      <c r="A25" s="1" t="str">
        <f t="shared" si="2"/>
        <v>719</v>
      </c>
      <c r="B25" s="103" t="s">
        <v>344</v>
      </c>
      <c r="C25" s="172" t="str">
        <f t="shared" si="3"/>
        <v>1F111</v>
      </c>
      <c r="D25" s="425"/>
      <c r="E25" s="406"/>
      <c r="F25" s="414" t="s">
        <v>126</v>
      </c>
      <c r="G25" s="426" t="s">
        <v>127</v>
      </c>
      <c r="H25" s="475"/>
      <c r="I25" s="416"/>
      <c r="J25" s="413"/>
      <c r="K25" s="413"/>
      <c r="L25" s="413"/>
      <c r="M25" s="592"/>
      <c r="N25" s="592"/>
      <c r="O25" s="592"/>
      <c r="P25" s="592"/>
      <c r="Q25" s="413"/>
      <c r="R25" s="413"/>
      <c r="S25" s="413"/>
      <c r="T25" s="452"/>
      <c r="U25" s="458">
        <f t="shared" si="1"/>
        <v>0</v>
      </c>
    </row>
    <row r="26" spans="1:21" s="27" customFormat="1" ht="24">
      <c r="A26" s="1" t="str">
        <f t="shared" si="2"/>
        <v>719</v>
      </c>
      <c r="B26" s="103" t="s">
        <v>344</v>
      </c>
      <c r="C26" s="172" t="str">
        <f t="shared" si="3"/>
        <v>1F112</v>
      </c>
      <c r="D26" s="425"/>
      <c r="E26" s="406"/>
      <c r="F26" s="405" t="s">
        <v>128</v>
      </c>
      <c r="G26" s="426" t="s">
        <v>129</v>
      </c>
      <c r="H26" s="475"/>
      <c r="I26" s="416"/>
      <c r="J26" s="413"/>
      <c r="K26" s="413"/>
      <c r="L26" s="413"/>
      <c r="M26" s="592"/>
      <c r="N26" s="592"/>
      <c r="O26" s="592"/>
      <c r="P26" s="592"/>
      <c r="Q26" s="413"/>
      <c r="R26" s="413"/>
      <c r="S26" s="413"/>
      <c r="T26" s="452"/>
      <c r="U26" s="458">
        <f t="shared" si="1"/>
        <v>0</v>
      </c>
    </row>
    <row r="27" spans="1:21" s="27" customFormat="1" ht="14.25">
      <c r="A27" s="1" t="str">
        <f t="shared" si="2"/>
        <v>719</v>
      </c>
      <c r="B27" s="103" t="s">
        <v>344</v>
      </c>
      <c r="C27" s="172" t="str">
        <f t="shared" si="3"/>
        <v>1F113</v>
      </c>
      <c r="D27" s="425"/>
      <c r="E27" s="406"/>
      <c r="F27" s="405" t="s">
        <v>130</v>
      </c>
      <c r="G27" s="426" t="s">
        <v>131</v>
      </c>
      <c r="H27" s="475">
        <v>82</v>
      </c>
      <c r="I27" s="416"/>
      <c r="J27" s="413"/>
      <c r="K27" s="413">
        <v>1813</v>
      </c>
      <c r="L27" s="413">
        <v>4537</v>
      </c>
      <c r="M27" s="592"/>
      <c r="N27" s="592"/>
      <c r="O27" s="592"/>
      <c r="P27" s="592"/>
      <c r="Q27" s="413"/>
      <c r="R27" s="413">
        <v>224</v>
      </c>
      <c r="S27" s="413"/>
      <c r="T27" s="452"/>
      <c r="U27" s="458">
        <f t="shared" si="1"/>
        <v>6656</v>
      </c>
    </row>
    <row r="28" spans="1:21" s="27" customFormat="1" ht="27" customHeight="1">
      <c r="A28" s="1" t="str">
        <f t="shared" si="2"/>
        <v>719</v>
      </c>
      <c r="B28" s="103" t="s">
        <v>344</v>
      </c>
      <c r="C28" s="172" t="str">
        <f t="shared" si="3"/>
        <v>1F120</v>
      </c>
      <c r="D28" s="425"/>
      <c r="E28" s="412" t="s">
        <v>132</v>
      </c>
      <c r="F28" s="406"/>
      <c r="G28" s="423" t="s">
        <v>133</v>
      </c>
      <c r="H28" s="485">
        <f aca="true" t="shared" si="6" ref="H28:T28">H29+H30</f>
        <v>3</v>
      </c>
      <c r="I28" s="105">
        <f t="shared" si="6"/>
        <v>0</v>
      </c>
      <c r="J28" s="105">
        <f t="shared" si="6"/>
        <v>0</v>
      </c>
      <c r="K28" s="105">
        <f t="shared" si="6"/>
        <v>6024</v>
      </c>
      <c r="L28" s="105">
        <f t="shared" si="6"/>
        <v>919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105">
        <f t="shared" si="6"/>
        <v>0</v>
      </c>
      <c r="R28" s="105">
        <f t="shared" si="6"/>
        <v>44</v>
      </c>
      <c r="S28" s="105">
        <f t="shared" si="6"/>
        <v>0</v>
      </c>
      <c r="T28" s="463">
        <f t="shared" si="6"/>
        <v>0</v>
      </c>
      <c r="U28" s="458">
        <f t="shared" si="1"/>
        <v>6990</v>
      </c>
    </row>
    <row r="29" spans="1:21" s="27" customFormat="1" ht="17.25" customHeight="1">
      <c r="A29" s="1" t="str">
        <f t="shared" si="2"/>
        <v>719</v>
      </c>
      <c r="B29" s="103" t="s">
        <v>344</v>
      </c>
      <c r="C29" s="172" t="str">
        <f t="shared" si="3"/>
        <v>1F121</v>
      </c>
      <c r="D29" s="427"/>
      <c r="E29" s="405"/>
      <c r="F29" s="405" t="s">
        <v>134</v>
      </c>
      <c r="G29" s="426" t="s">
        <v>135</v>
      </c>
      <c r="H29" s="475">
        <v>3</v>
      </c>
      <c r="I29" s="416"/>
      <c r="J29" s="413"/>
      <c r="K29" s="413">
        <v>6024</v>
      </c>
      <c r="L29" s="413">
        <v>919</v>
      </c>
      <c r="M29" s="592"/>
      <c r="N29" s="592"/>
      <c r="O29" s="592"/>
      <c r="P29" s="592"/>
      <c r="Q29" s="413"/>
      <c r="R29" s="413">
        <v>44</v>
      </c>
      <c r="S29" s="413"/>
      <c r="T29" s="452"/>
      <c r="U29" s="458">
        <f t="shared" si="1"/>
        <v>6990</v>
      </c>
    </row>
    <row r="30" spans="1:21" s="27" customFormat="1" ht="17.25" customHeight="1" thickBot="1">
      <c r="A30" s="1" t="str">
        <f t="shared" si="2"/>
        <v>719</v>
      </c>
      <c r="B30" s="103" t="s">
        <v>344</v>
      </c>
      <c r="C30" s="172" t="str">
        <f t="shared" si="3"/>
        <v>1F122</v>
      </c>
      <c r="D30" s="499"/>
      <c r="E30" s="500"/>
      <c r="F30" s="500" t="s">
        <v>136</v>
      </c>
      <c r="G30" s="501" t="s">
        <v>137</v>
      </c>
      <c r="H30" s="538"/>
      <c r="I30" s="481"/>
      <c r="J30" s="490"/>
      <c r="K30" s="490"/>
      <c r="L30" s="490"/>
      <c r="M30" s="593"/>
      <c r="N30" s="593"/>
      <c r="O30" s="593"/>
      <c r="P30" s="593"/>
      <c r="Q30" s="490"/>
      <c r="R30" s="490"/>
      <c r="S30" s="490"/>
      <c r="T30" s="491"/>
      <c r="U30" s="459">
        <f t="shared" si="1"/>
        <v>0</v>
      </c>
    </row>
    <row r="31" spans="1:21" ht="19.5" customHeight="1" thickBot="1">
      <c r="A31" s="1" t="str">
        <f t="shared" si="2"/>
        <v>719</v>
      </c>
      <c r="B31" s="103" t="s">
        <v>344</v>
      </c>
      <c r="C31" s="172" t="str">
        <f t="shared" si="3"/>
        <v>1G100</v>
      </c>
      <c r="D31" s="498" t="s">
        <v>138</v>
      </c>
      <c r="E31" s="493"/>
      <c r="F31" s="493"/>
      <c r="G31" s="494" t="s">
        <v>139</v>
      </c>
      <c r="H31" s="371">
        <v>8501</v>
      </c>
      <c r="I31" s="364"/>
      <c r="J31" s="496"/>
      <c r="K31" s="496">
        <v>8661</v>
      </c>
      <c r="L31" s="496">
        <v>2463</v>
      </c>
      <c r="M31" s="594"/>
      <c r="N31" s="594"/>
      <c r="O31" s="594"/>
      <c r="P31" s="594"/>
      <c r="Q31" s="496"/>
      <c r="R31" s="496">
        <v>67</v>
      </c>
      <c r="S31" s="496"/>
      <c r="T31" s="497"/>
      <c r="U31" s="468">
        <f t="shared" si="1"/>
        <v>19692</v>
      </c>
    </row>
    <row r="32" spans="1:21" ht="19.5" customHeight="1" thickBot="1">
      <c r="A32" s="1" t="str">
        <f t="shared" si="2"/>
        <v>719</v>
      </c>
      <c r="B32" s="103" t="s">
        <v>344</v>
      </c>
      <c r="C32" s="172" t="str">
        <f t="shared" si="3"/>
        <v>1H100</v>
      </c>
      <c r="D32" s="498" t="s">
        <v>140</v>
      </c>
      <c r="E32" s="493"/>
      <c r="F32" s="493"/>
      <c r="G32" s="494" t="s">
        <v>141</v>
      </c>
      <c r="H32" s="371"/>
      <c r="I32" s="364"/>
      <c r="J32" s="496"/>
      <c r="K32" s="496"/>
      <c r="L32" s="496"/>
      <c r="M32" s="594"/>
      <c r="N32" s="594"/>
      <c r="O32" s="594"/>
      <c r="P32" s="594"/>
      <c r="Q32" s="496"/>
      <c r="R32" s="496"/>
      <c r="S32" s="496"/>
      <c r="T32" s="497"/>
      <c r="U32" s="468">
        <f t="shared" si="1"/>
        <v>0</v>
      </c>
    </row>
    <row r="33" spans="1:21" ht="27" customHeight="1" thickBot="1">
      <c r="A33" s="1" t="str">
        <f t="shared" si="2"/>
        <v>719</v>
      </c>
      <c r="B33" s="103" t="s">
        <v>344</v>
      </c>
      <c r="C33" s="172">
        <f t="shared" si="3"/>
        <v>19999</v>
      </c>
      <c r="D33" s="503">
        <v>19999</v>
      </c>
      <c r="E33" s="504"/>
      <c r="F33" s="504"/>
      <c r="G33" s="505" t="s">
        <v>142</v>
      </c>
      <c r="H33" s="537">
        <f>H32+H31+H23+H22+H21+H20+H19+H16</f>
        <v>40399</v>
      </c>
      <c r="I33" s="477">
        <f aca="true" t="shared" si="7" ref="I33:T33">I32+I31+I23+I22+I21+I20+I19+I16</f>
        <v>0</v>
      </c>
      <c r="J33" s="477">
        <f t="shared" si="7"/>
        <v>0</v>
      </c>
      <c r="K33" s="477">
        <f t="shared" si="7"/>
        <v>20807</v>
      </c>
      <c r="L33" s="477">
        <f t="shared" si="7"/>
        <v>11355</v>
      </c>
      <c r="M33" s="249">
        <f t="shared" si="7"/>
        <v>0</v>
      </c>
      <c r="N33" s="249">
        <f t="shared" si="7"/>
        <v>0</v>
      </c>
      <c r="O33" s="249">
        <f t="shared" si="7"/>
        <v>0</v>
      </c>
      <c r="P33" s="249">
        <f t="shared" si="7"/>
        <v>0</v>
      </c>
      <c r="Q33" s="477">
        <f t="shared" si="7"/>
        <v>0</v>
      </c>
      <c r="R33" s="477">
        <f t="shared" si="7"/>
        <v>474</v>
      </c>
      <c r="S33" s="477">
        <f t="shared" si="7"/>
        <v>0</v>
      </c>
      <c r="T33" s="478">
        <f t="shared" si="7"/>
        <v>0</v>
      </c>
      <c r="U33" s="506">
        <f t="shared" si="1"/>
        <v>73035</v>
      </c>
    </row>
    <row r="34" spans="1:21" ht="19.5" customHeight="1" thickBot="1">
      <c r="A34" s="1" t="str">
        <f t="shared" si="2"/>
        <v>719</v>
      </c>
      <c r="B34" s="103" t="s">
        <v>344</v>
      </c>
      <c r="C34" s="172"/>
      <c r="D34" s="659" t="s">
        <v>143</v>
      </c>
      <c r="E34" s="660"/>
      <c r="F34" s="660"/>
      <c r="G34" s="660"/>
      <c r="H34" s="660"/>
      <c r="I34" s="660"/>
      <c r="J34" s="660"/>
      <c r="K34" s="660"/>
      <c r="L34" s="660"/>
      <c r="M34" s="660"/>
      <c r="N34" s="660"/>
      <c r="O34" s="660"/>
      <c r="P34" s="660"/>
      <c r="Q34" s="660"/>
      <c r="R34" s="660"/>
      <c r="S34" s="660"/>
      <c r="T34" s="660"/>
      <c r="U34" s="661"/>
    </row>
    <row r="35" spans="1:21" ht="19.5" customHeight="1">
      <c r="A35" s="1" t="str">
        <f t="shared" si="2"/>
        <v>719</v>
      </c>
      <c r="B35" s="103" t="s">
        <v>344</v>
      </c>
      <c r="C35" s="172" t="str">
        <f t="shared" si="3"/>
        <v>2A100</v>
      </c>
      <c r="D35" s="419" t="s">
        <v>144</v>
      </c>
      <c r="E35" s="420"/>
      <c r="F35" s="420"/>
      <c r="G35" s="421" t="s">
        <v>145</v>
      </c>
      <c r="H35" s="119">
        <f aca="true" t="shared" si="8" ref="H35:T35">H36+H43+H49</f>
        <v>2348</v>
      </c>
      <c r="I35" s="104">
        <f t="shared" si="8"/>
        <v>0</v>
      </c>
      <c r="J35" s="104">
        <f t="shared" si="8"/>
        <v>0</v>
      </c>
      <c r="K35" s="104">
        <f t="shared" si="8"/>
        <v>18700</v>
      </c>
      <c r="L35" s="104">
        <f t="shared" si="8"/>
        <v>6708</v>
      </c>
      <c r="M35" s="104">
        <f t="shared" si="8"/>
        <v>0</v>
      </c>
      <c r="N35" s="104">
        <f t="shared" si="8"/>
        <v>0</v>
      </c>
      <c r="O35" s="104">
        <f t="shared" si="8"/>
        <v>0</v>
      </c>
      <c r="P35" s="104">
        <f t="shared" si="8"/>
        <v>0</v>
      </c>
      <c r="Q35" s="104">
        <f t="shared" si="8"/>
        <v>0</v>
      </c>
      <c r="R35" s="104">
        <f t="shared" si="8"/>
        <v>181</v>
      </c>
      <c r="S35" s="104">
        <f t="shared" si="8"/>
        <v>0</v>
      </c>
      <c r="T35" s="448">
        <f t="shared" si="8"/>
        <v>0</v>
      </c>
      <c r="U35" s="457">
        <f aca="true" t="shared" si="9" ref="U35:U66">SUM(H35:T35)</f>
        <v>27937</v>
      </c>
    </row>
    <row r="36" spans="1:21" ht="19.5" customHeight="1">
      <c r="A36" s="1" t="str">
        <f t="shared" si="2"/>
        <v>719</v>
      </c>
      <c r="B36" s="103" t="s">
        <v>344</v>
      </c>
      <c r="C36" s="172" t="str">
        <f t="shared" si="3"/>
        <v>2A110</v>
      </c>
      <c r="D36" s="437"/>
      <c r="E36" s="412" t="s">
        <v>146</v>
      </c>
      <c r="F36" s="433"/>
      <c r="G36" s="438" t="s">
        <v>147</v>
      </c>
      <c r="H36" s="120">
        <f>SUM(H37:H42)</f>
        <v>5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10255</v>
      </c>
      <c r="L36" s="121">
        <f t="shared" si="10"/>
        <v>1541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79</v>
      </c>
      <c r="S36" s="121">
        <f t="shared" si="10"/>
        <v>0</v>
      </c>
      <c r="T36" s="449">
        <f t="shared" si="10"/>
        <v>0</v>
      </c>
      <c r="U36" s="458">
        <f t="shared" si="9"/>
        <v>11880</v>
      </c>
    </row>
    <row r="37" spans="1:21" ht="19.5" customHeight="1">
      <c r="A37" s="1" t="str">
        <f t="shared" si="2"/>
        <v>719</v>
      </c>
      <c r="B37" s="103" t="s">
        <v>344</v>
      </c>
      <c r="C37" s="172" t="str">
        <f t="shared" si="3"/>
        <v>2A111</v>
      </c>
      <c r="D37" s="427"/>
      <c r="E37" s="405"/>
      <c r="F37" s="405" t="s">
        <v>148</v>
      </c>
      <c r="G37" s="426" t="s">
        <v>149</v>
      </c>
      <c r="H37" s="117">
        <v>5</v>
      </c>
      <c r="I37" s="116"/>
      <c r="J37" s="413"/>
      <c r="K37" s="413">
        <v>10255</v>
      </c>
      <c r="L37" s="413">
        <v>1541</v>
      </c>
      <c r="M37" s="595"/>
      <c r="N37" s="595"/>
      <c r="O37" s="595"/>
      <c r="P37" s="595"/>
      <c r="Q37" s="413"/>
      <c r="R37" s="413">
        <v>79</v>
      </c>
      <c r="S37" s="413"/>
      <c r="T37" s="452"/>
      <c r="U37" s="458">
        <f t="shared" si="9"/>
        <v>11880</v>
      </c>
    </row>
    <row r="38" spans="1:21" ht="19.5" customHeight="1">
      <c r="A38" s="1" t="str">
        <f t="shared" si="2"/>
        <v>719</v>
      </c>
      <c r="B38" s="103" t="s">
        <v>344</v>
      </c>
      <c r="C38" s="172" t="str">
        <f t="shared" si="3"/>
        <v>2A112</v>
      </c>
      <c r="D38" s="427"/>
      <c r="E38" s="405"/>
      <c r="F38" s="405" t="s">
        <v>150</v>
      </c>
      <c r="G38" s="426" t="s">
        <v>151</v>
      </c>
      <c r="H38" s="117"/>
      <c r="I38" s="116"/>
      <c r="J38" s="413"/>
      <c r="K38" s="413"/>
      <c r="L38" s="413"/>
      <c r="M38" s="595"/>
      <c r="N38" s="595"/>
      <c r="O38" s="595"/>
      <c r="P38" s="595"/>
      <c r="Q38" s="413"/>
      <c r="R38" s="413"/>
      <c r="S38" s="413"/>
      <c r="T38" s="452"/>
      <c r="U38" s="458">
        <f t="shared" si="9"/>
        <v>0</v>
      </c>
    </row>
    <row r="39" spans="1:21" ht="19.5" customHeight="1">
      <c r="A39" s="1" t="str">
        <f t="shared" si="2"/>
        <v>719</v>
      </c>
      <c r="B39" s="103" t="s">
        <v>344</v>
      </c>
      <c r="C39" s="172" t="str">
        <f t="shared" si="3"/>
        <v>2A113</v>
      </c>
      <c r="D39" s="427"/>
      <c r="E39" s="405"/>
      <c r="F39" s="405" t="s">
        <v>152</v>
      </c>
      <c r="G39" s="426" t="s">
        <v>153</v>
      </c>
      <c r="H39" s="117"/>
      <c r="I39" s="116"/>
      <c r="J39" s="413"/>
      <c r="K39" s="413"/>
      <c r="L39" s="413"/>
      <c r="M39" s="595"/>
      <c r="N39" s="595"/>
      <c r="O39" s="595"/>
      <c r="P39" s="595"/>
      <c r="Q39" s="413"/>
      <c r="R39" s="413"/>
      <c r="S39" s="413"/>
      <c r="T39" s="452"/>
      <c r="U39" s="458">
        <f t="shared" si="9"/>
        <v>0</v>
      </c>
    </row>
    <row r="40" spans="1:21" ht="19.5" customHeight="1">
      <c r="A40" s="1" t="str">
        <f t="shared" si="2"/>
        <v>719</v>
      </c>
      <c r="B40" s="103" t="s">
        <v>344</v>
      </c>
      <c r="C40" s="172" t="str">
        <f t="shared" si="3"/>
        <v>2A114</v>
      </c>
      <c r="D40" s="427"/>
      <c r="E40" s="405"/>
      <c r="F40" s="405" t="s">
        <v>154</v>
      </c>
      <c r="G40" s="426" t="s">
        <v>155</v>
      </c>
      <c r="H40" s="117"/>
      <c r="I40" s="116"/>
      <c r="J40" s="413"/>
      <c r="K40" s="413"/>
      <c r="L40" s="413"/>
      <c r="M40" s="595"/>
      <c r="N40" s="595"/>
      <c r="O40" s="595"/>
      <c r="P40" s="595"/>
      <c r="Q40" s="413"/>
      <c r="R40" s="413"/>
      <c r="S40" s="413"/>
      <c r="T40" s="452"/>
      <c r="U40" s="458">
        <f t="shared" si="9"/>
        <v>0</v>
      </c>
    </row>
    <row r="41" spans="1:21" ht="19.5" customHeight="1">
      <c r="A41" s="1" t="str">
        <f t="shared" si="2"/>
        <v>719</v>
      </c>
      <c r="B41" s="103" t="s">
        <v>344</v>
      </c>
      <c r="C41" s="172" t="str">
        <f t="shared" si="3"/>
        <v>2A115</v>
      </c>
      <c r="D41" s="427"/>
      <c r="E41" s="405"/>
      <c r="F41" s="405" t="s">
        <v>156</v>
      </c>
      <c r="G41" s="439" t="s">
        <v>157</v>
      </c>
      <c r="H41" s="117"/>
      <c r="I41" s="116"/>
      <c r="J41" s="413"/>
      <c r="K41" s="413"/>
      <c r="L41" s="413"/>
      <c r="M41" s="595"/>
      <c r="N41" s="595"/>
      <c r="O41" s="595"/>
      <c r="P41" s="595"/>
      <c r="Q41" s="413"/>
      <c r="R41" s="413"/>
      <c r="S41" s="413"/>
      <c r="T41" s="452"/>
      <c r="U41" s="458">
        <f t="shared" si="9"/>
        <v>0</v>
      </c>
    </row>
    <row r="42" spans="1:21" ht="19.5" customHeight="1">
      <c r="A42" s="1" t="str">
        <f t="shared" si="2"/>
        <v>719</v>
      </c>
      <c r="B42" s="103" t="s">
        <v>344</v>
      </c>
      <c r="C42" s="172" t="str">
        <f t="shared" si="3"/>
        <v>2A116</v>
      </c>
      <c r="D42" s="427"/>
      <c r="E42" s="405"/>
      <c r="F42" s="405" t="s">
        <v>158</v>
      </c>
      <c r="G42" s="426" t="s">
        <v>159</v>
      </c>
      <c r="H42" s="117"/>
      <c r="I42" s="116"/>
      <c r="J42" s="413"/>
      <c r="K42" s="413"/>
      <c r="L42" s="413"/>
      <c r="M42" s="595"/>
      <c r="N42" s="595"/>
      <c r="O42" s="595"/>
      <c r="P42" s="595"/>
      <c r="Q42" s="413"/>
      <c r="R42" s="413"/>
      <c r="S42" s="413"/>
      <c r="T42" s="452"/>
      <c r="U42" s="458">
        <f t="shared" si="9"/>
        <v>0</v>
      </c>
    </row>
    <row r="43" spans="1:21" ht="19.5" customHeight="1">
      <c r="A43" s="1" t="str">
        <f t="shared" si="2"/>
        <v>719</v>
      </c>
      <c r="B43" s="103" t="s">
        <v>344</v>
      </c>
      <c r="C43" s="172" t="str">
        <f t="shared" si="3"/>
        <v>2A120</v>
      </c>
      <c r="D43" s="437"/>
      <c r="E43" s="412" t="s">
        <v>160</v>
      </c>
      <c r="F43" s="405"/>
      <c r="G43" s="438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51">
        <f t="shared" si="11"/>
        <v>0</v>
      </c>
      <c r="U43" s="458">
        <f t="shared" si="9"/>
        <v>0</v>
      </c>
    </row>
    <row r="44" spans="1:21" ht="19.5" customHeight="1">
      <c r="A44" s="1" t="str">
        <f t="shared" si="2"/>
        <v>719</v>
      </c>
      <c r="B44" s="103" t="s">
        <v>344</v>
      </c>
      <c r="C44" s="172" t="str">
        <f t="shared" si="3"/>
        <v>2A121</v>
      </c>
      <c r="D44" s="427"/>
      <c r="E44" s="405"/>
      <c r="F44" s="405" t="s">
        <v>162</v>
      </c>
      <c r="G44" s="426" t="s">
        <v>163</v>
      </c>
      <c r="H44" s="117"/>
      <c r="I44" s="116"/>
      <c r="J44" s="413"/>
      <c r="K44" s="413"/>
      <c r="L44" s="413"/>
      <c r="M44" s="595"/>
      <c r="N44" s="595"/>
      <c r="O44" s="595"/>
      <c r="P44" s="595"/>
      <c r="Q44" s="413"/>
      <c r="R44" s="413"/>
      <c r="S44" s="413"/>
      <c r="T44" s="452"/>
      <c r="U44" s="458">
        <f t="shared" si="9"/>
        <v>0</v>
      </c>
    </row>
    <row r="45" spans="1:21" ht="19.5" customHeight="1">
      <c r="A45" s="1" t="str">
        <f t="shared" si="2"/>
        <v>719</v>
      </c>
      <c r="B45" s="103" t="s">
        <v>344</v>
      </c>
      <c r="C45" s="172" t="str">
        <f t="shared" si="3"/>
        <v>2A122</v>
      </c>
      <c r="D45" s="427"/>
      <c r="E45" s="405"/>
      <c r="F45" s="405" t="s">
        <v>164</v>
      </c>
      <c r="G45" s="426" t="s">
        <v>165</v>
      </c>
      <c r="H45" s="117"/>
      <c r="I45" s="116"/>
      <c r="J45" s="413"/>
      <c r="K45" s="413"/>
      <c r="L45" s="413"/>
      <c r="M45" s="595"/>
      <c r="N45" s="595"/>
      <c r="O45" s="595"/>
      <c r="P45" s="595"/>
      <c r="Q45" s="413"/>
      <c r="R45" s="413"/>
      <c r="S45" s="413"/>
      <c r="T45" s="452"/>
      <c r="U45" s="458">
        <f t="shared" si="9"/>
        <v>0</v>
      </c>
    </row>
    <row r="46" spans="1:21" ht="19.5" customHeight="1">
      <c r="A46" s="1" t="str">
        <f t="shared" si="2"/>
        <v>719</v>
      </c>
      <c r="B46" s="103" t="s">
        <v>344</v>
      </c>
      <c r="C46" s="172" t="str">
        <f t="shared" si="3"/>
        <v>2A123</v>
      </c>
      <c r="D46" s="427"/>
      <c r="E46" s="405"/>
      <c r="F46" s="405" t="s">
        <v>166</v>
      </c>
      <c r="G46" s="426" t="s">
        <v>167</v>
      </c>
      <c r="H46" s="117"/>
      <c r="I46" s="116"/>
      <c r="J46" s="413"/>
      <c r="K46" s="413"/>
      <c r="L46" s="413"/>
      <c r="M46" s="595"/>
      <c r="N46" s="595"/>
      <c r="O46" s="595"/>
      <c r="P46" s="595"/>
      <c r="Q46" s="413"/>
      <c r="R46" s="413"/>
      <c r="S46" s="413"/>
      <c r="T46" s="452"/>
      <c r="U46" s="458">
        <f t="shared" si="9"/>
        <v>0</v>
      </c>
    </row>
    <row r="47" spans="1:21" ht="19.5" customHeight="1">
      <c r="A47" s="1" t="str">
        <f t="shared" si="2"/>
        <v>719</v>
      </c>
      <c r="B47" s="103" t="s">
        <v>344</v>
      </c>
      <c r="C47" s="172" t="str">
        <f t="shared" si="3"/>
        <v>2A124</v>
      </c>
      <c r="D47" s="427"/>
      <c r="E47" s="405"/>
      <c r="F47" s="405" t="s">
        <v>168</v>
      </c>
      <c r="G47" s="439" t="s">
        <v>169</v>
      </c>
      <c r="H47" s="117"/>
      <c r="I47" s="116"/>
      <c r="J47" s="413"/>
      <c r="K47" s="413"/>
      <c r="L47" s="413"/>
      <c r="M47" s="595"/>
      <c r="N47" s="595"/>
      <c r="O47" s="595"/>
      <c r="P47" s="595"/>
      <c r="Q47" s="413"/>
      <c r="R47" s="413"/>
      <c r="S47" s="413"/>
      <c r="T47" s="452"/>
      <c r="U47" s="458">
        <f t="shared" si="9"/>
        <v>0</v>
      </c>
    </row>
    <row r="48" spans="1:21" ht="19.5" customHeight="1">
      <c r="A48" s="1" t="str">
        <f t="shared" si="2"/>
        <v>719</v>
      </c>
      <c r="B48" s="103" t="s">
        <v>344</v>
      </c>
      <c r="C48" s="172" t="str">
        <f t="shared" si="3"/>
        <v>2A125</v>
      </c>
      <c r="D48" s="427"/>
      <c r="E48" s="405"/>
      <c r="F48" s="405" t="s">
        <v>170</v>
      </c>
      <c r="G48" s="426" t="s">
        <v>171</v>
      </c>
      <c r="H48" s="117"/>
      <c r="I48" s="116"/>
      <c r="J48" s="413"/>
      <c r="K48" s="413"/>
      <c r="L48" s="413"/>
      <c r="M48" s="595"/>
      <c r="N48" s="595"/>
      <c r="O48" s="595"/>
      <c r="P48" s="595"/>
      <c r="Q48" s="413"/>
      <c r="R48" s="413"/>
      <c r="S48" s="413"/>
      <c r="T48" s="452"/>
      <c r="U48" s="458">
        <f t="shared" si="9"/>
        <v>0</v>
      </c>
    </row>
    <row r="49" spans="1:21" ht="19.5" customHeight="1">
      <c r="A49" s="1" t="str">
        <f t="shared" si="2"/>
        <v>719</v>
      </c>
      <c r="B49" s="103" t="s">
        <v>344</v>
      </c>
      <c r="C49" s="172" t="str">
        <f t="shared" si="3"/>
        <v>2A130</v>
      </c>
      <c r="D49" s="437"/>
      <c r="E49" s="412" t="s">
        <v>172</v>
      </c>
      <c r="F49" s="405"/>
      <c r="G49" s="423" t="s">
        <v>173</v>
      </c>
      <c r="H49" s="108">
        <f aca="true" t="shared" si="12" ref="H49:T49">SUM(H50:H51)</f>
        <v>2343</v>
      </c>
      <c r="I49" s="109">
        <f t="shared" si="12"/>
        <v>0</v>
      </c>
      <c r="J49" s="109">
        <f t="shared" si="12"/>
        <v>0</v>
      </c>
      <c r="K49" s="109">
        <f t="shared" si="12"/>
        <v>8445</v>
      </c>
      <c r="L49" s="109">
        <f t="shared" si="12"/>
        <v>5167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102</v>
      </c>
      <c r="S49" s="109">
        <f t="shared" si="12"/>
        <v>0</v>
      </c>
      <c r="T49" s="451">
        <f t="shared" si="12"/>
        <v>0</v>
      </c>
      <c r="U49" s="458">
        <f t="shared" si="9"/>
        <v>16057</v>
      </c>
    </row>
    <row r="50" spans="1:21" ht="19.5" customHeight="1">
      <c r="A50" s="1" t="str">
        <f t="shared" si="2"/>
        <v>719</v>
      </c>
      <c r="B50" s="103" t="s">
        <v>344</v>
      </c>
      <c r="C50" s="172" t="str">
        <f t="shared" si="3"/>
        <v>2A131</v>
      </c>
      <c r="D50" s="427"/>
      <c r="E50" s="405"/>
      <c r="F50" s="405" t="s">
        <v>174</v>
      </c>
      <c r="G50" s="439" t="s">
        <v>175</v>
      </c>
      <c r="H50" s="117"/>
      <c r="I50" s="116"/>
      <c r="J50" s="413"/>
      <c r="K50" s="413"/>
      <c r="L50" s="413"/>
      <c r="M50" s="595"/>
      <c r="N50" s="595"/>
      <c r="O50" s="595"/>
      <c r="P50" s="595"/>
      <c r="Q50" s="413"/>
      <c r="R50" s="413"/>
      <c r="S50" s="413"/>
      <c r="T50" s="452"/>
      <c r="U50" s="458">
        <f t="shared" si="9"/>
        <v>0</v>
      </c>
    </row>
    <row r="51" spans="1:21" ht="19.5" customHeight="1" thickBot="1">
      <c r="A51" s="1" t="str">
        <f t="shared" si="2"/>
        <v>719</v>
      </c>
      <c r="B51" s="103" t="s">
        <v>344</v>
      </c>
      <c r="C51" s="172" t="str">
        <f t="shared" si="3"/>
        <v>2A132</v>
      </c>
      <c r="D51" s="507"/>
      <c r="E51" s="500"/>
      <c r="F51" s="500" t="s">
        <v>176</v>
      </c>
      <c r="G51" s="501" t="s">
        <v>177</v>
      </c>
      <c r="H51" s="447">
        <v>2343</v>
      </c>
      <c r="I51" s="368"/>
      <c r="J51" s="490"/>
      <c r="K51" s="490">
        <v>8445</v>
      </c>
      <c r="L51" s="490">
        <v>5167</v>
      </c>
      <c r="M51" s="596"/>
      <c r="N51" s="596"/>
      <c r="O51" s="596"/>
      <c r="P51" s="596"/>
      <c r="Q51" s="490"/>
      <c r="R51" s="490">
        <v>102</v>
      </c>
      <c r="S51" s="490"/>
      <c r="T51" s="491"/>
      <c r="U51" s="459">
        <f t="shared" si="9"/>
        <v>16057</v>
      </c>
    </row>
    <row r="52" spans="1:21" ht="19.5" customHeight="1" thickBot="1">
      <c r="A52" s="1" t="str">
        <f t="shared" si="2"/>
        <v>719</v>
      </c>
      <c r="B52" s="103" t="s">
        <v>344</v>
      </c>
      <c r="C52" s="172" t="str">
        <f t="shared" si="3"/>
        <v>2B100</v>
      </c>
      <c r="D52" s="492" t="s">
        <v>178</v>
      </c>
      <c r="E52" s="509"/>
      <c r="F52" s="510"/>
      <c r="G52" s="494" t="s">
        <v>179</v>
      </c>
      <c r="H52" s="118">
        <v>0</v>
      </c>
      <c r="I52" s="364"/>
      <c r="J52" s="496"/>
      <c r="K52" s="496">
        <v>62</v>
      </c>
      <c r="L52" s="496">
        <v>47</v>
      </c>
      <c r="M52" s="597"/>
      <c r="N52" s="597"/>
      <c r="O52" s="597"/>
      <c r="P52" s="597"/>
      <c r="Q52" s="496"/>
      <c r="R52" s="496"/>
      <c r="S52" s="496"/>
      <c r="T52" s="497"/>
      <c r="U52" s="468">
        <f t="shared" si="9"/>
        <v>109</v>
      </c>
    </row>
    <row r="53" spans="1:21" ht="19.5" customHeight="1" thickBot="1">
      <c r="A53" s="1" t="str">
        <f t="shared" si="2"/>
        <v>719</v>
      </c>
      <c r="B53" s="103" t="s">
        <v>344</v>
      </c>
      <c r="C53" s="172" t="str">
        <f t="shared" si="3"/>
        <v>2C100</v>
      </c>
      <c r="D53" s="492" t="s">
        <v>180</v>
      </c>
      <c r="E53" s="510"/>
      <c r="F53" s="510"/>
      <c r="G53" s="494" t="s">
        <v>181</v>
      </c>
      <c r="H53" s="118"/>
      <c r="I53" s="364"/>
      <c r="J53" s="496"/>
      <c r="K53" s="496"/>
      <c r="L53" s="496"/>
      <c r="M53" s="597"/>
      <c r="N53" s="597"/>
      <c r="O53" s="597"/>
      <c r="P53" s="597"/>
      <c r="Q53" s="496"/>
      <c r="R53" s="496"/>
      <c r="S53" s="496"/>
      <c r="T53" s="497"/>
      <c r="U53" s="468">
        <f t="shared" si="9"/>
        <v>0</v>
      </c>
    </row>
    <row r="54" spans="1:21" ht="19.5" customHeight="1" thickBot="1">
      <c r="A54" s="1" t="str">
        <f t="shared" si="2"/>
        <v>719</v>
      </c>
      <c r="B54" s="103" t="s">
        <v>344</v>
      </c>
      <c r="C54" s="172" t="str">
        <f t="shared" si="3"/>
        <v>2D100</v>
      </c>
      <c r="D54" s="492" t="s">
        <v>182</v>
      </c>
      <c r="E54" s="510"/>
      <c r="F54" s="510"/>
      <c r="G54" s="494" t="s">
        <v>183</v>
      </c>
      <c r="H54" s="118">
        <v>1094</v>
      </c>
      <c r="I54" s="364"/>
      <c r="J54" s="496"/>
      <c r="K54" s="496">
        <v>0</v>
      </c>
      <c r="L54" s="496">
        <v>718</v>
      </c>
      <c r="M54" s="597"/>
      <c r="N54" s="597"/>
      <c r="O54" s="597"/>
      <c r="P54" s="597"/>
      <c r="Q54" s="496"/>
      <c r="R54" s="496"/>
      <c r="S54" s="496"/>
      <c r="T54" s="497"/>
      <c r="U54" s="468">
        <f t="shared" si="9"/>
        <v>1812</v>
      </c>
    </row>
    <row r="55" spans="1:21" ht="19.5" customHeight="1">
      <c r="A55" s="1" t="str">
        <f t="shared" si="2"/>
        <v>719</v>
      </c>
      <c r="B55" s="103" t="s">
        <v>344</v>
      </c>
      <c r="C55" s="172" t="str">
        <f t="shared" si="3"/>
        <v>2E100</v>
      </c>
      <c r="D55" s="471" t="s">
        <v>184</v>
      </c>
      <c r="E55" s="472"/>
      <c r="F55" s="472"/>
      <c r="G55" s="421" t="s">
        <v>185</v>
      </c>
      <c r="H55" s="124">
        <f aca="true" t="shared" si="13" ref="H55:T55">H56+H57+H60</f>
        <v>592105</v>
      </c>
      <c r="I55" s="125">
        <f t="shared" si="13"/>
        <v>0</v>
      </c>
      <c r="J55" s="125">
        <f t="shared" si="13"/>
        <v>0</v>
      </c>
      <c r="K55" s="125">
        <f t="shared" si="13"/>
        <v>54</v>
      </c>
      <c r="L55" s="125">
        <f t="shared" si="13"/>
        <v>16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12">
        <f t="shared" si="13"/>
        <v>0</v>
      </c>
      <c r="U55" s="457">
        <f t="shared" si="9"/>
        <v>592175</v>
      </c>
    </row>
    <row r="56" spans="1:21" ht="19.5" customHeight="1">
      <c r="A56" s="1" t="str">
        <f t="shared" si="2"/>
        <v>719</v>
      </c>
      <c r="B56" s="103" t="s">
        <v>344</v>
      </c>
      <c r="C56" s="172" t="str">
        <f t="shared" si="3"/>
        <v>2E110</v>
      </c>
      <c r="D56" s="440"/>
      <c r="E56" s="435" t="s">
        <v>186</v>
      </c>
      <c r="F56" s="436"/>
      <c r="G56" s="423" t="s">
        <v>187</v>
      </c>
      <c r="H56" s="114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52"/>
      <c r="U56" s="458">
        <f t="shared" si="9"/>
        <v>0</v>
      </c>
    </row>
    <row r="57" spans="1:21" ht="19.5" customHeight="1">
      <c r="A57" s="1" t="str">
        <f t="shared" si="2"/>
        <v>719</v>
      </c>
      <c r="B57" s="103" t="s">
        <v>344</v>
      </c>
      <c r="C57" s="172" t="str">
        <f t="shared" si="3"/>
        <v>2E120</v>
      </c>
      <c r="D57" s="440"/>
      <c r="E57" s="435" t="s">
        <v>188</v>
      </c>
      <c r="F57" s="436"/>
      <c r="G57" s="423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3">
        <f t="shared" si="14"/>
        <v>0</v>
      </c>
      <c r="U57" s="458">
        <f t="shared" si="9"/>
        <v>0</v>
      </c>
    </row>
    <row r="58" spans="1:21" ht="17.25" customHeight="1">
      <c r="A58" s="1" t="str">
        <f t="shared" si="2"/>
        <v>719</v>
      </c>
      <c r="B58" s="103" t="s">
        <v>344</v>
      </c>
      <c r="C58" s="172" t="str">
        <f t="shared" si="3"/>
        <v>2E121</v>
      </c>
      <c r="D58" s="441"/>
      <c r="E58" s="414"/>
      <c r="F58" s="414" t="s">
        <v>190</v>
      </c>
      <c r="G58" s="426" t="s">
        <v>191</v>
      </c>
      <c r="H58" s="114"/>
      <c r="I58" s="413"/>
      <c r="J58" s="413"/>
      <c r="K58" s="413"/>
      <c r="L58" s="413"/>
      <c r="M58" s="595"/>
      <c r="N58" s="595"/>
      <c r="O58" s="595"/>
      <c r="P58" s="595"/>
      <c r="Q58" s="413"/>
      <c r="R58" s="413"/>
      <c r="S58" s="413"/>
      <c r="T58" s="452"/>
      <c r="U58" s="458">
        <f t="shared" si="9"/>
        <v>0</v>
      </c>
    </row>
    <row r="59" spans="1:21" ht="24.75" customHeight="1">
      <c r="A59" s="1" t="str">
        <f t="shared" si="2"/>
        <v>719</v>
      </c>
      <c r="B59" s="103" t="s">
        <v>344</v>
      </c>
      <c r="C59" s="172" t="str">
        <f t="shared" si="3"/>
        <v>2E122</v>
      </c>
      <c r="D59" s="441"/>
      <c r="E59" s="414"/>
      <c r="F59" s="414" t="s">
        <v>192</v>
      </c>
      <c r="G59" s="426" t="s">
        <v>193</v>
      </c>
      <c r="H59" s="114"/>
      <c r="I59" s="413"/>
      <c r="J59" s="413"/>
      <c r="K59" s="413"/>
      <c r="L59" s="413"/>
      <c r="M59" s="595"/>
      <c r="N59" s="595"/>
      <c r="O59" s="595"/>
      <c r="P59" s="595"/>
      <c r="Q59" s="413"/>
      <c r="R59" s="413"/>
      <c r="S59" s="413"/>
      <c r="T59" s="452"/>
      <c r="U59" s="458">
        <f t="shared" si="9"/>
        <v>0</v>
      </c>
    </row>
    <row r="60" spans="1:21" ht="19.5" customHeight="1" thickBot="1">
      <c r="A60" s="1" t="str">
        <f t="shared" si="2"/>
        <v>719</v>
      </c>
      <c r="B60" s="103" t="s">
        <v>344</v>
      </c>
      <c r="C60" s="172" t="str">
        <f t="shared" si="3"/>
        <v>2E130</v>
      </c>
      <c r="D60" s="513"/>
      <c r="E60" s="514" t="s">
        <v>194</v>
      </c>
      <c r="F60" s="515"/>
      <c r="G60" s="488" t="s">
        <v>195</v>
      </c>
      <c r="H60" s="489">
        <v>592105</v>
      </c>
      <c r="I60" s="490"/>
      <c r="J60" s="490"/>
      <c r="K60" s="490">
        <v>54</v>
      </c>
      <c r="L60" s="490">
        <v>16</v>
      </c>
      <c r="M60" s="596"/>
      <c r="N60" s="596"/>
      <c r="O60" s="596"/>
      <c r="P60" s="596"/>
      <c r="Q60" s="490"/>
      <c r="R60" s="490"/>
      <c r="S60" s="490"/>
      <c r="T60" s="491"/>
      <c r="U60" s="459">
        <f t="shared" si="9"/>
        <v>592175</v>
      </c>
    </row>
    <row r="61" spans="1:21" ht="19.5" customHeight="1" thickBot="1">
      <c r="A61" s="1" t="str">
        <f t="shared" si="2"/>
        <v>719</v>
      </c>
      <c r="B61" s="103" t="s">
        <v>344</v>
      </c>
      <c r="C61" s="172" t="str">
        <f t="shared" si="3"/>
        <v>2F100</v>
      </c>
      <c r="D61" s="471" t="s">
        <v>196</v>
      </c>
      <c r="E61" s="472"/>
      <c r="F61" s="472"/>
      <c r="G61" s="542" t="s">
        <v>197</v>
      </c>
      <c r="H61" s="127">
        <f>H62+H66</f>
        <v>2</v>
      </c>
      <c r="I61" s="127">
        <f aca="true" t="shared" si="15" ref="I61:T61">I62+I66</f>
        <v>0</v>
      </c>
      <c r="J61" s="127">
        <f t="shared" si="15"/>
        <v>0</v>
      </c>
      <c r="K61" s="127">
        <f t="shared" si="15"/>
        <v>359</v>
      </c>
      <c r="L61" s="127">
        <f t="shared" si="15"/>
        <v>864</v>
      </c>
      <c r="M61" s="127">
        <f t="shared" si="15"/>
        <v>0</v>
      </c>
      <c r="N61" s="127">
        <f t="shared" si="15"/>
        <v>0</v>
      </c>
      <c r="O61" s="127">
        <f t="shared" si="15"/>
        <v>0</v>
      </c>
      <c r="P61" s="127">
        <f t="shared" si="15"/>
        <v>0</v>
      </c>
      <c r="Q61" s="127">
        <f t="shared" si="15"/>
        <v>0</v>
      </c>
      <c r="R61" s="127">
        <f t="shared" si="15"/>
        <v>38</v>
      </c>
      <c r="S61" s="127">
        <f t="shared" si="15"/>
        <v>0</v>
      </c>
      <c r="T61" s="127">
        <f t="shared" si="15"/>
        <v>0</v>
      </c>
      <c r="U61" s="459">
        <f t="shared" si="9"/>
        <v>1263</v>
      </c>
    </row>
    <row r="62" spans="1:21" ht="19.5" customHeight="1">
      <c r="A62" s="1" t="str">
        <f t="shared" si="2"/>
        <v>719</v>
      </c>
      <c r="B62" s="103" t="s">
        <v>344</v>
      </c>
      <c r="C62" s="172" t="str">
        <f t="shared" si="3"/>
        <v>2F110</v>
      </c>
      <c r="D62" s="440"/>
      <c r="E62" s="435" t="s">
        <v>198</v>
      </c>
      <c r="F62" s="434"/>
      <c r="G62" s="423" t="s">
        <v>199</v>
      </c>
      <c r="H62" s="123">
        <f>SUM(H63:H65)</f>
        <v>2</v>
      </c>
      <c r="I62" s="123">
        <f aca="true" t="shared" si="16" ref="I62:T62">SUM(I63:I65)</f>
        <v>0</v>
      </c>
      <c r="J62" s="123">
        <f t="shared" si="16"/>
        <v>0</v>
      </c>
      <c r="K62" s="123">
        <f t="shared" si="16"/>
        <v>359</v>
      </c>
      <c r="L62" s="123">
        <f t="shared" si="16"/>
        <v>864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38</v>
      </c>
      <c r="S62" s="123">
        <f t="shared" si="16"/>
        <v>0</v>
      </c>
      <c r="T62" s="123">
        <f t="shared" si="16"/>
        <v>0</v>
      </c>
      <c r="U62" s="457">
        <f t="shared" si="9"/>
        <v>1263</v>
      </c>
    </row>
    <row r="63" spans="1:21" ht="22.5" customHeight="1">
      <c r="A63" s="1" t="str">
        <f t="shared" si="2"/>
        <v>719</v>
      </c>
      <c r="B63" s="103" t="s">
        <v>344</v>
      </c>
      <c r="C63" s="172" t="str">
        <f t="shared" si="3"/>
        <v>2F111</v>
      </c>
      <c r="D63" s="440"/>
      <c r="E63" s="435"/>
      <c r="F63" s="414" t="s">
        <v>200</v>
      </c>
      <c r="G63" s="426" t="s">
        <v>201</v>
      </c>
      <c r="H63" s="114"/>
      <c r="I63" s="413"/>
      <c r="J63" s="413"/>
      <c r="K63" s="413"/>
      <c r="L63" s="413"/>
      <c r="M63" s="595"/>
      <c r="N63" s="595"/>
      <c r="O63" s="595"/>
      <c r="P63" s="595"/>
      <c r="Q63" s="413"/>
      <c r="R63" s="413"/>
      <c r="S63" s="413"/>
      <c r="T63" s="452"/>
      <c r="U63" s="458">
        <f t="shared" si="9"/>
        <v>0</v>
      </c>
    </row>
    <row r="64" spans="1:21" ht="19.5" customHeight="1">
      <c r="A64" s="1" t="str">
        <f t="shared" si="2"/>
        <v>719</v>
      </c>
      <c r="B64" s="103" t="s">
        <v>344</v>
      </c>
      <c r="C64" s="172" t="str">
        <f t="shared" si="3"/>
        <v>2F112</v>
      </c>
      <c r="D64" s="442"/>
      <c r="E64" s="435"/>
      <c r="F64" s="414" t="s">
        <v>202</v>
      </c>
      <c r="G64" s="426" t="s">
        <v>203</v>
      </c>
      <c r="H64" s="114"/>
      <c r="I64" s="413"/>
      <c r="J64" s="413"/>
      <c r="K64" s="413"/>
      <c r="L64" s="413"/>
      <c r="M64" s="595"/>
      <c r="N64" s="595"/>
      <c r="O64" s="595"/>
      <c r="P64" s="595"/>
      <c r="Q64" s="413"/>
      <c r="R64" s="413"/>
      <c r="S64" s="413"/>
      <c r="T64" s="452"/>
      <c r="U64" s="458">
        <f t="shared" si="9"/>
        <v>0</v>
      </c>
    </row>
    <row r="65" spans="1:21" ht="19.5" customHeight="1">
      <c r="A65" s="1" t="str">
        <f t="shared" si="2"/>
        <v>719</v>
      </c>
      <c r="B65" s="103" t="s">
        <v>344</v>
      </c>
      <c r="C65" s="172" t="str">
        <f t="shared" si="3"/>
        <v>2F113</v>
      </c>
      <c r="D65" s="442"/>
      <c r="E65" s="435"/>
      <c r="F65" s="414" t="s">
        <v>204</v>
      </c>
      <c r="G65" s="426" t="s">
        <v>205</v>
      </c>
      <c r="H65" s="114">
        <v>2</v>
      </c>
      <c r="I65" s="413"/>
      <c r="J65" s="413"/>
      <c r="K65" s="413">
        <v>359</v>
      </c>
      <c r="L65" s="413">
        <v>864</v>
      </c>
      <c r="M65" s="595"/>
      <c r="N65" s="595"/>
      <c r="O65" s="595"/>
      <c r="P65" s="595"/>
      <c r="Q65" s="413"/>
      <c r="R65" s="413">
        <v>38</v>
      </c>
      <c r="S65" s="413"/>
      <c r="T65" s="452"/>
      <c r="U65" s="458">
        <f t="shared" si="9"/>
        <v>1263</v>
      </c>
    </row>
    <row r="66" spans="1:21" ht="19.5" customHeight="1" thickBot="1">
      <c r="A66" s="1" t="str">
        <f t="shared" si="2"/>
        <v>719</v>
      </c>
      <c r="B66" s="103" t="s">
        <v>344</v>
      </c>
      <c r="C66" s="172" t="str">
        <f t="shared" si="3"/>
        <v>2F120</v>
      </c>
      <c r="D66" s="519"/>
      <c r="E66" s="514" t="s">
        <v>206</v>
      </c>
      <c r="F66" s="520"/>
      <c r="G66" s="423" t="s">
        <v>207</v>
      </c>
      <c r="H66" s="489"/>
      <c r="I66" s="490"/>
      <c r="J66" s="490"/>
      <c r="K66" s="490"/>
      <c r="L66" s="490"/>
      <c r="M66" s="596"/>
      <c r="N66" s="596"/>
      <c r="O66" s="596"/>
      <c r="P66" s="596"/>
      <c r="Q66" s="490"/>
      <c r="R66" s="490"/>
      <c r="S66" s="490"/>
      <c r="T66" s="491"/>
      <c r="U66" s="459">
        <f t="shared" si="9"/>
        <v>0</v>
      </c>
    </row>
    <row r="67" spans="1:21" ht="23.25" customHeight="1">
      <c r="A67" s="1" t="str">
        <f t="shared" si="2"/>
        <v>719</v>
      </c>
      <c r="B67" s="103" t="s">
        <v>344</v>
      </c>
      <c r="C67" s="172" t="str">
        <f t="shared" si="3"/>
        <v>2G100</v>
      </c>
      <c r="D67" s="471" t="s">
        <v>208</v>
      </c>
      <c r="E67" s="472"/>
      <c r="F67" s="472"/>
      <c r="G67" s="421" t="s">
        <v>209</v>
      </c>
      <c r="H67" s="126">
        <f aca="true" t="shared" si="17" ref="H67:T67">H68+H74+H80</f>
        <v>289744</v>
      </c>
      <c r="I67" s="127">
        <f t="shared" si="17"/>
        <v>0</v>
      </c>
      <c r="J67" s="127">
        <f t="shared" si="17"/>
        <v>0</v>
      </c>
      <c r="K67" s="127">
        <f t="shared" si="17"/>
        <v>130852</v>
      </c>
      <c r="L67" s="127">
        <f t="shared" si="17"/>
        <v>61383</v>
      </c>
      <c r="M67" s="127">
        <f t="shared" si="17"/>
        <v>0</v>
      </c>
      <c r="N67" s="127">
        <f t="shared" si="17"/>
        <v>0</v>
      </c>
      <c r="O67" s="127">
        <f t="shared" si="17"/>
        <v>0</v>
      </c>
      <c r="P67" s="127">
        <f t="shared" si="17"/>
        <v>0</v>
      </c>
      <c r="Q67" s="127">
        <f t="shared" si="17"/>
        <v>0</v>
      </c>
      <c r="R67" s="127">
        <f t="shared" si="17"/>
        <v>1499</v>
      </c>
      <c r="S67" s="127">
        <f t="shared" si="17"/>
        <v>0</v>
      </c>
      <c r="T67" s="518">
        <f t="shared" si="17"/>
        <v>0</v>
      </c>
      <c r="U67" s="457">
        <f aca="true" t="shared" si="18" ref="U67:U98">SUM(H67:T67)</f>
        <v>483478</v>
      </c>
    </row>
    <row r="68" spans="1:21" ht="27.75" customHeight="1">
      <c r="A68" s="1" t="str">
        <f t="shared" si="2"/>
        <v>719</v>
      </c>
      <c r="B68" s="103" t="s">
        <v>344</v>
      </c>
      <c r="C68" s="172" t="str">
        <f t="shared" si="3"/>
        <v>2G110</v>
      </c>
      <c r="D68" s="440"/>
      <c r="E68" s="435" t="s">
        <v>210</v>
      </c>
      <c r="F68" s="436"/>
      <c r="G68" s="423" t="s">
        <v>211</v>
      </c>
      <c r="H68" s="122">
        <f aca="true" t="shared" si="19" ref="H68:T68">SUM(H69:H73)</f>
        <v>288060</v>
      </c>
      <c r="I68" s="123">
        <f t="shared" si="19"/>
        <v>0</v>
      </c>
      <c r="J68" s="123">
        <f t="shared" si="19"/>
        <v>0</v>
      </c>
      <c r="K68" s="123">
        <f t="shared" si="19"/>
        <v>127778</v>
      </c>
      <c r="L68" s="123">
        <f t="shared" si="19"/>
        <v>54056</v>
      </c>
      <c r="M68" s="123">
        <f t="shared" si="19"/>
        <v>0</v>
      </c>
      <c r="N68" s="123">
        <f t="shared" si="19"/>
        <v>0</v>
      </c>
      <c r="O68" s="123">
        <f t="shared" si="19"/>
        <v>0</v>
      </c>
      <c r="P68" s="123">
        <f t="shared" si="19"/>
        <v>0</v>
      </c>
      <c r="Q68" s="123">
        <f t="shared" si="19"/>
        <v>0</v>
      </c>
      <c r="R68" s="123">
        <f t="shared" si="19"/>
        <v>1363</v>
      </c>
      <c r="S68" s="123">
        <f t="shared" si="19"/>
        <v>0</v>
      </c>
      <c r="T68" s="453">
        <f t="shared" si="19"/>
        <v>0</v>
      </c>
      <c r="U68" s="458">
        <f t="shared" si="18"/>
        <v>471257</v>
      </c>
    </row>
    <row r="69" spans="1:21" ht="30.75" customHeight="1">
      <c r="A69" s="1" t="str">
        <f t="shared" si="2"/>
        <v>719</v>
      </c>
      <c r="B69" s="103" t="s">
        <v>344</v>
      </c>
      <c r="C69" s="172" t="str">
        <f t="shared" si="3"/>
        <v>2G111</v>
      </c>
      <c r="D69" s="441"/>
      <c r="E69" s="414"/>
      <c r="F69" s="414" t="s">
        <v>212</v>
      </c>
      <c r="G69" s="426" t="s">
        <v>213</v>
      </c>
      <c r="H69" s="114">
        <v>181114</v>
      </c>
      <c r="I69" s="413"/>
      <c r="J69" s="413"/>
      <c r="K69" s="413">
        <v>24992</v>
      </c>
      <c r="L69" s="413">
        <v>12977</v>
      </c>
      <c r="M69" s="595"/>
      <c r="N69" s="595"/>
      <c r="O69" s="595"/>
      <c r="P69" s="595"/>
      <c r="Q69" s="413"/>
      <c r="R69" s="413">
        <v>462</v>
      </c>
      <c r="S69" s="413"/>
      <c r="T69" s="452"/>
      <c r="U69" s="458">
        <f t="shared" si="18"/>
        <v>219545</v>
      </c>
    </row>
    <row r="70" spans="1:21" ht="27.75" customHeight="1">
      <c r="A70" s="1" t="str">
        <f t="shared" si="2"/>
        <v>719</v>
      </c>
      <c r="B70" s="103" t="s">
        <v>344</v>
      </c>
      <c r="C70" s="172" t="str">
        <f t="shared" si="3"/>
        <v>2G112</v>
      </c>
      <c r="D70" s="441"/>
      <c r="E70" s="414"/>
      <c r="F70" s="414" t="s">
        <v>214</v>
      </c>
      <c r="G70" s="426" t="s">
        <v>215</v>
      </c>
      <c r="H70" s="114">
        <v>4</v>
      </c>
      <c r="I70" s="413"/>
      <c r="J70" s="413"/>
      <c r="K70" s="413">
        <v>1358</v>
      </c>
      <c r="L70" s="413">
        <v>2102</v>
      </c>
      <c r="M70" s="595"/>
      <c r="N70" s="595"/>
      <c r="O70" s="595"/>
      <c r="P70" s="595"/>
      <c r="Q70" s="413"/>
      <c r="R70" s="413">
        <v>108</v>
      </c>
      <c r="S70" s="413"/>
      <c r="T70" s="452"/>
      <c r="U70" s="458">
        <f t="shared" si="18"/>
        <v>3572</v>
      </c>
    </row>
    <row r="71" spans="1:21" ht="27.75" customHeight="1">
      <c r="A71" s="1" t="str">
        <f t="shared" si="2"/>
        <v>719</v>
      </c>
      <c r="B71" s="103" t="s">
        <v>344</v>
      </c>
      <c r="C71" s="172" t="str">
        <f t="shared" si="3"/>
        <v>2G113</v>
      </c>
      <c r="D71" s="441"/>
      <c r="E71" s="414"/>
      <c r="F71" s="414" t="s">
        <v>216</v>
      </c>
      <c r="G71" s="426" t="s">
        <v>217</v>
      </c>
      <c r="H71" s="114">
        <v>106942</v>
      </c>
      <c r="I71" s="413"/>
      <c r="J71" s="413"/>
      <c r="K71" s="413">
        <v>101428</v>
      </c>
      <c r="L71" s="413">
        <v>38977</v>
      </c>
      <c r="M71" s="595"/>
      <c r="N71" s="595"/>
      <c r="O71" s="595"/>
      <c r="P71" s="595"/>
      <c r="Q71" s="413"/>
      <c r="R71" s="413">
        <v>793</v>
      </c>
      <c r="S71" s="413"/>
      <c r="T71" s="452"/>
      <c r="U71" s="458">
        <f t="shared" si="18"/>
        <v>248140</v>
      </c>
    </row>
    <row r="72" spans="1:21" ht="30.75" customHeight="1">
      <c r="A72" s="1" t="str">
        <f t="shared" si="2"/>
        <v>719</v>
      </c>
      <c r="B72" s="103" t="s">
        <v>344</v>
      </c>
      <c r="C72" s="172" t="str">
        <f t="shared" si="3"/>
        <v>2G114</v>
      </c>
      <c r="D72" s="441"/>
      <c r="E72" s="414"/>
      <c r="F72" s="414" t="s">
        <v>218</v>
      </c>
      <c r="G72" s="426" t="s">
        <v>219</v>
      </c>
      <c r="H72" s="114"/>
      <c r="I72" s="413"/>
      <c r="J72" s="413"/>
      <c r="K72" s="413"/>
      <c r="L72" s="413"/>
      <c r="M72" s="595"/>
      <c r="N72" s="595"/>
      <c r="O72" s="595"/>
      <c r="P72" s="595"/>
      <c r="Q72" s="413"/>
      <c r="R72" s="413"/>
      <c r="S72" s="413"/>
      <c r="T72" s="452"/>
      <c r="U72" s="458">
        <f t="shared" si="18"/>
        <v>0</v>
      </c>
    </row>
    <row r="73" spans="1:21" ht="30.75" customHeight="1">
      <c r="A73" s="1" t="str">
        <f t="shared" si="2"/>
        <v>719</v>
      </c>
      <c r="B73" s="103" t="s">
        <v>344</v>
      </c>
      <c r="C73" s="172" t="str">
        <f t="shared" si="3"/>
        <v>2G115</v>
      </c>
      <c r="D73" s="441"/>
      <c r="E73" s="414"/>
      <c r="F73" s="414" t="s">
        <v>220</v>
      </c>
      <c r="G73" s="426" t="s">
        <v>221</v>
      </c>
      <c r="H73" s="114"/>
      <c r="I73" s="413"/>
      <c r="J73" s="413"/>
      <c r="K73" s="413"/>
      <c r="L73" s="413"/>
      <c r="M73" s="595"/>
      <c r="N73" s="595"/>
      <c r="O73" s="595"/>
      <c r="P73" s="595"/>
      <c r="Q73" s="413"/>
      <c r="R73" s="413"/>
      <c r="S73" s="413"/>
      <c r="T73" s="452"/>
      <c r="U73" s="458">
        <f t="shared" si="18"/>
        <v>0</v>
      </c>
    </row>
    <row r="74" spans="1:21" ht="24" customHeight="1">
      <c r="A74" s="1" t="str">
        <f t="shared" si="2"/>
        <v>719</v>
      </c>
      <c r="B74" s="103" t="s">
        <v>344</v>
      </c>
      <c r="C74" s="172" t="str">
        <f t="shared" si="3"/>
        <v>2G120</v>
      </c>
      <c r="D74" s="440"/>
      <c r="E74" s="435" t="s">
        <v>222</v>
      </c>
      <c r="F74" s="436"/>
      <c r="G74" s="423" t="s">
        <v>223</v>
      </c>
      <c r="H74" s="122">
        <f aca="true" t="shared" si="20" ref="H74:T74">SUM(H75:H79)</f>
        <v>1684</v>
      </c>
      <c r="I74" s="123">
        <f t="shared" si="20"/>
        <v>0</v>
      </c>
      <c r="J74" s="123">
        <f t="shared" si="20"/>
        <v>0</v>
      </c>
      <c r="K74" s="123">
        <f t="shared" si="20"/>
        <v>3074</v>
      </c>
      <c r="L74" s="123">
        <f t="shared" si="20"/>
        <v>7327</v>
      </c>
      <c r="M74" s="123">
        <f t="shared" si="20"/>
        <v>0</v>
      </c>
      <c r="N74" s="123">
        <f t="shared" si="20"/>
        <v>0</v>
      </c>
      <c r="O74" s="123">
        <f t="shared" si="20"/>
        <v>0</v>
      </c>
      <c r="P74" s="123">
        <f t="shared" si="20"/>
        <v>0</v>
      </c>
      <c r="Q74" s="123">
        <f t="shared" si="20"/>
        <v>0</v>
      </c>
      <c r="R74" s="123">
        <f t="shared" si="20"/>
        <v>136</v>
      </c>
      <c r="S74" s="123">
        <f t="shared" si="20"/>
        <v>0</v>
      </c>
      <c r="T74" s="453">
        <f t="shared" si="20"/>
        <v>0</v>
      </c>
      <c r="U74" s="458">
        <f t="shared" si="18"/>
        <v>12221</v>
      </c>
    </row>
    <row r="75" spans="1:21" ht="29.25" customHeight="1">
      <c r="A75" s="1" t="str">
        <f t="shared" si="2"/>
        <v>719</v>
      </c>
      <c r="B75" s="103" t="s">
        <v>344</v>
      </c>
      <c r="C75" s="172" t="str">
        <f t="shared" si="3"/>
        <v>2G121</v>
      </c>
      <c r="D75" s="441"/>
      <c r="E75" s="414"/>
      <c r="F75" s="414" t="s">
        <v>224</v>
      </c>
      <c r="G75" s="426" t="s">
        <v>225</v>
      </c>
      <c r="H75" s="114"/>
      <c r="I75" s="413"/>
      <c r="J75" s="413"/>
      <c r="K75" s="413"/>
      <c r="L75" s="413"/>
      <c r="M75" s="595"/>
      <c r="N75" s="595"/>
      <c r="O75" s="595"/>
      <c r="P75" s="595"/>
      <c r="Q75" s="413"/>
      <c r="R75" s="413"/>
      <c r="S75" s="413"/>
      <c r="T75" s="452"/>
      <c r="U75" s="458">
        <f t="shared" si="18"/>
        <v>0</v>
      </c>
    </row>
    <row r="76" spans="1:21" ht="31.5" customHeight="1">
      <c r="A76" s="1" t="str">
        <f t="shared" si="2"/>
        <v>719</v>
      </c>
      <c r="B76" s="103" t="s">
        <v>344</v>
      </c>
      <c r="C76" s="172" t="str">
        <f t="shared" si="3"/>
        <v>2G122</v>
      </c>
      <c r="D76" s="441"/>
      <c r="E76" s="414"/>
      <c r="F76" s="414" t="s">
        <v>226</v>
      </c>
      <c r="G76" s="426" t="s">
        <v>227</v>
      </c>
      <c r="H76" s="114"/>
      <c r="I76" s="413"/>
      <c r="J76" s="413"/>
      <c r="K76" s="413"/>
      <c r="L76" s="413"/>
      <c r="M76" s="595"/>
      <c r="N76" s="595"/>
      <c r="O76" s="595"/>
      <c r="P76" s="595"/>
      <c r="Q76" s="413"/>
      <c r="R76" s="413"/>
      <c r="S76" s="413"/>
      <c r="T76" s="452"/>
      <c r="U76" s="458">
        <f t="shared" si="18"/>
        <v>0</v>
      </c>
    </row>
    <row r="77" spans="1:21" ht="27" customHeight="1">
      <c r="A77" s="1" t="str">
        <f t="shared" si="2"/>
        <v>719</v>
      </c>
      <c r="B77" s="103" t="s">
        <v>344</v>
      </c>
      <c r="C77" s="172" t="str">
        <f t="shared" si="3"/>
        <v>2G123</v>
      </c>
      <c r="D77" s="441"/>
      <c r="E77" s="414"/>
      <c r="F77" s="414" t="s">
        <v>228</v>
      </c>
      <c r="G77" s="426" t="s">
        <v>229</v>
      </c>
      <c r="H77" s="114">
        <v>1684</v>
      </c>
      <c r="I77" s="413"/>
      <c r="J77" s="413"/>
      <c r="K77" s="413">
        <v>3074</v>
      </c>
      <c r="L77" s="413">
        <v>7327</v>
      </c>
      <c r="M77" s="595"/>
      <c r="N77" s="595"/>
      <c r="O77" s="595"/>
      <c r="P77" s="595"/>
      <c r="Q77" s="413"/>
      <c r="R77" s="413">
        <v>136</v>
      </c>
      <c r="S77" s="413"/>
      <c r="T77" s="452"/>
      <c r="U77" s="458">
        <f t="shared" si="18"/>
        <v>12221</v>
      </c>
    </row>
    <row r="78" spans="1:21" ht="30.75" customHeight="1">
      <c r="A78" s="1" t="str">
        <f t="shared" si="2"/>
        <v>719</v>
      </c>
      <c r="B78" s="103" t="s">
        <v>344</v>
      </c>
      <c r="C78" s="172" t="str">
        <f t="shared" si="3"/>
        <v>2G124</v>
      </c>
      <c r="D78" s="441"/>
      <c r="E78" s="414"/>
      <c r="F78" s="414" t="s">
        <v>230</v>
      </c>
      <c r="G78" s="426" t="s">
        <v>231</v>
      </c>
      <c r="H78" s="114"/>
      <c r="I78" s="413"/>
      <c r="J78" s="413"/>
      <c r="K78" s="413"/>
      <c r="L78" s="413"/>
      <c r="M78" s="595"/>
      <c r="N78" s="595"/>
      <c r="O78" s="595"/>
      <c r="P78" s="595"/>
      <c r="Q78" s="413"/>
      <c r="R78" s="413"/>
      <c r="S78" s="413"/>
      <c r="T78" s="452"/>
      <c r="U78" s="458">
        <f t="shared" si="18"/>
        <v>0</v>
      </c>
    </row>
    <row r="79" spans="1:21" ht="30.75" customHeight="1">
      <c r="A79" s="1" t="str">
        <f t="shared" si="2"/>
        <v>719</v>
      </c>
      <c r="B79" s="103" t="s">
        <v>344</v>
      </c>
      <c r="C79" s="172" t="str">
        <f t="shared" si="3"/>
        <v>2G125</v>
      </c>
      <c r="D79" s="441"/>
      <c r="E79" s="414"/>
      <c r="F79" s="414" t="s">
        <v>232</v>
      </c>
      <c r="G79" s="426" t="s">
        <v>233</v>
      </c>
      <c r="H79" s="114"/>
      <c r="I79" s="413"/>
      <c r="J79" s="413"/>
      <c r="K79" s="413"/>
      <c r="L79" s="413"/>
      <c r="M79" s="595"/>
      <c r="N79" s="595"/>
      <c r="O79" s="595"/>
      <c r="P79" s="595"/>
      <c r="Q79" s="413"/>
      <c r="R79" s="413"/>
      <c r="S79" s="413"/>
      <c r="T79" s="452"/>
      <c r="U79" s="458">
        <f t="shared" si="18"/>
        <v>0</v>
      </c>
    </row>
    <row r="80" spans="1:21" ht="27.75" customHeight="1" thickBot="1">
      <c r="A80" s="1" t="str">
        <f t="shared" si="2"/>
        <v>719</v>
      </c>
      <c r="B80" s="103" t="s">
        <v>344</v>
      </c>
      <c r="C80" s="172" t="str">
        <f t="shared" si="3"/>
        <v>2G130</v>
      </c>
      <c r="D80" s="513"/>
      <c r="E80" s="514" t="s">
        <v>234</v>
      </c>
      <c r="F80" s="520"/>
      <c r="G80" s="488" t="s">
        <v>235</v>
      </c>
      <c r="H80" s="489"/>
      <c r="I80" s="490"/>
      <c r="J80" s="490"/>
      <c r="K80" s="490"/>
      <c r="L80" s="490"/>
      <c r="M80" s="596"/>
      <c r="N80" s="596"/>
      <c r="O80" s="596"/>
      <c r="P80" s="596"/>
      <c r="Q80" s="490"/>
      <c r="R80" s="490"/>
      <c r="S80" s="490"/>
      <c r="T80" s="491"/>
      <c r="U80" s="459">
        <f t="shared" si="18"/>
        <v>0</v>
      </c>
    </row>
    <row r="81" spans="1:21" ht="33.75" customHeight="1" thickBot="1">
      <c r="A81" s="1" t="str">
        <f aca="true" t="shared" si="21" ref="A81:A127">$K$6</f>
        <v>719</v>
      </c>
      <c r="B81" s="103" t="s">
        <v>344</v>
      </c>
      <c r="C81" s="172" t="str">
        <f aca="true" t="shared" si="22" ref="C81:C127">IF(F81="",IF(E81="",D81,E81),F81)</f>
        <v>2H100</v>
      </c>
      <c r="D81" s="471" t="s">
        <v>236</v>
      </c>
      <c r="E81" s="472"/>
      <c r="F81" s="472"/>
      <c r="G81" s="421" t="s">
        <v>237</v>
      </c>
      <c r="H81" s="107">
        <f>H82+H85+H86+H87+H88+H89+H90</f>
        <v>1078</v>
      </c>
      <c r="I81" s="107">
        <f aca="true" t="shared" si="23" ref="I81:T81">I82+I85+I86+I87+I88+I89+I90</f>
        <v>0</v>
      </c>
      <c r="J81" s="107">
        <f t="shared" si="23"/>
        <v>0</v>
      </c>
      <c r="K81" s="107">
        <f t="shared" si="23"/>
        <v>55460</v>
      </c>
      <c r="L81" s="107">
        <f t="shared" si="23"/>
        <v>27847</v>
      </c>
      <c r="M81" s="107">
        <f t="shared" si="23"/>
        <v>0</v>
      </c>
      <c r="N81" s="107">
        <f t="shared" si="23"/>
        <v>0</v>
      </c>
      <c r="O81" s="107">
        <f t="shared" si="23"/>
        <v>0</v>
      </c>
      <c r="P81" s="107">
        <f t="shared" si="23"/>
        <v>0</v>
      </c>
      <c r="Q81" s="107">
        <f t="shared" si="23"/>
        <v>0</v>
      </c>
      <c r="R81" s="107">
        <f t="shared" si="23"/>
        <v>773</v>
      </c>
      <c r="S81" s="107">
        <f t="shared" si="23"/>
        <v>0</v>
      </c>
      <c r="T81" s="107">
        <f t="shared" si="23"/>
        <v>0</v>
      </c>
      <c r="U81" s="457">
        <f t="shared" si="18"/>
        <v>85158</v>
      </c>
    </row>
    <row r="82" spans="1:21" ht="27.75" customHeight="1">
      <c r="A82" s="1" t="str">
        <f t="shared" si="21"/>
        <v>719</v>
      </c>
      <c r="B82" s="103" t="s">
        <v>344</v>
      </c>
      <c r="C82" s="172" t="str">
        <f t="shared" si="22"/>
        <v>2H110</v>
      </c>
      <c r="D82" s="440"/>
      <c r="E82" s="435" t="s">
        <v>238</v>
      </c>
      <c r="F82" s="436"/>
      <c r="G82" s="423" t="s">
        <v>239</v>
      </c>
      <c r="H82" s="107">
        <f>SUM(H83:H84)</f>
        <v>0</v>
      </c>
      <c r="I82" s="107">
        <f aca="true" t="shared" si="24" ref="I82:T82">SUM(I83:I84)</f>
        <v>0</v>
      </c>
      <c r="J82" s="107">
        <f t="shared" si="24"/>
        <v>0</v>
      </c>
      <c r="K82" s="107">
        <f t="shared" si="24"/>
        <v>1287</v>
      </c>
      <c r="L82" s="107">
        <f t="shared" si="24"/>
        <v>15</v>
      </c>
      <c r="M82" s="107">
        <f t="shared" si="24"/>
        <v>0</v>
      </c>
      <c r="N82" s="107">
        <f t="shared" si="24"/>
        <v>0</v>
      </c>
      <c r="O82" s="107">
        <f t="shared" si="24"/>
        <v>0</v>
      </c>
      <c r="P82" s="107">
        <f t="shared" si="24"/>
        <v>0</v>
      </c>
      <c r="Q82" s="107">
        <f t="shared" si="24"/>
        <v>0</v>
      </c>
      <c r="R82" s="107">
        <f t="shared" si="24"/>
        <v>0</v>
      </c>
      <c r="S82" s="107">
        <f t="shared" si="24"/>
        <v>0</v>
      </c>
      <c r="T82" s="107">
        <f t="shared" si="24"/>
        <v>0</v>
      </c>
      <c r="U82" s="458">
        <f t="shared" si="18"/>
        <v>1302</v>
      </c>
    </row>
    <row r="83" spans="1:21" ht="19.5" customHeight="1">
      <c r="A83" s="1" t="str">
        <f t="shared" si="21"/>
        <v>719</v>
      </c>
      <c r="B83" s="103" t="s">
        <v>344</v>
      </c>
      <c r="C83" s="172" t="str">
        <f t="shared" si="22"/>
        <v>2H111</v>
      </c>
      <c r="D83" s="441"/>
      <c r="E83" s="414"/>
      <c r="F83" s="414" t="s">
        <v>240</v>
      </c>
      <c r="G83" s="426" t="s">
        <v>241</v>
      </c>
      <c r="H83" s="117">
        <v>0</v>
      </c>
      <c r="I83" s="116"/>
      <c r="J83" s="413"/>
      <c r="K83" s="413">
        <v>1287</v>
      </c>
      <c r="L83" s="413">
        <v>15</v>
      </c>
      <c r="M83" s="595"/>
      <c r="N83" s="595"/>
      <c r="O83" s="595"/>
      <c r="P83" s="595"/>
      <c r="Q83" s="413"/>
      <c r="R83" s="413"/>
      <c r="S83" s="413"/>
      <c r="T83" s="452"/>
      <c r="U83" s="458">
        <f t="shared" si="18"/>
        <v>1302</v>
      </c>
    </row>
    <row r="84" spans="1:21" ht="19.5" customHeight="1">
      <c r="A84" s="1" t="str">
        <f t="shared" si="21"/>
        <v>719</v>
      </c>
      <c r="B84" s="103" t="s">
        <v>344</v>
      </c>
      <c r="C84" s="172" t="str">
        <f t="shared" si="22"/>
        <v>2H112</v>
      </c>
      <c r="D84" s="441"/>
      <c r="E84" s="414"/>
      <c r="F84" s="414" t="s">
        <v>242</v>
      </c>
      <c r="G84" s="426" t="s">
        <v>243</v>
      </c>
      <c r="H84" s="117"/>
      <c r="I84" s="116"/>
      <c r="J84" s="413"/>
      <c r="K84" s="413"/>
      <c r="L84" s="413"/>
      <c r="M84" s="595"/>
      <c r="N84" s="595"/>
      <c r="O84" s="595"/>
      <c r="P84" s="595"/>
      <c r="Q84" s="413"/>
      <c r="R84" s="413"/>
      <c r="S84" s="413"/>
      <c r="T84" s="452"/>
      <c r="U84" s="458">
        <f t="shared" si="18"/>
        <v>0</v>
      </c>
    </row>
    <row r="85" spans="1:21" ht="30.75" customHeight="1">
      <c r="A85" s="1" t="str">
        <f t="shared" si="21"/>
        <v>719</v>
      </c>
      <c r="B85" s="103" t="s">
        <v>344</v>
      </c>
      <c r="C85" s="172" t="str">
        <f t="shared" si="22"/>
        <v>2H120</v>
      </c>
      <c r="D85" s="441"/>
      <c r="E85" s="435" t="s">
        <v>244</v>
      </c>
      <c r="F85" s="414"/>
      <c r="G85" s="423" t="s">
        <v>245</v>
      </c>
      <c r="H85" s="117">
        <v>31</v>
      </c>
      <c r="I85" s="116"/>
      <c r="J85" s="413"/>
      <c r="K85" s="413">
        <v>7365</v>
      </c>
      <c r="L85" s="413">
        <v>5512</v>
      </c>
      <c r="M85" s="595"/>
      <c r="N85" s="595"/>
      <c r="O85" s="595"/>
      <c r="P85" s="595"/>
      <c r="Q85" s="413"/>
      <c r="R85" s="413">
        <v>163</v>
      </c>
      <c r="S85" s="413"/>
      <c r="T85" s="452"/>
      <c r="U85" s="458">
        <f t="shared" si="18"/>
        <v>13071</v>
      </c>
    </row>
    <row r="86" spans="1:21" ht="26.25" customHeight="1">
      <c r="A86" s="1" t="str">
        <f t="shared" si="21"/>
        <v>719</v>
      </c>
      <c r="B86" s="103" t="s">
        <v>344</v>
      </c>
      <c r="C86" s="172" t="str">
        <f t="shared" si="22"/>
        <v>2H130</v>
      </c>
      <c r="D86" s="440"/>
      <c r="E86" s="435" t="s">
        <v>246</v>
      </c>
      <c r="F86" s="436"/>
      <c r="G86" s="423" t="s">
        <v>247</v>
      </c>
      <c r="H86" s="117">
        <v>179</v>
      </c>
      <c r="I86" s="116"/>
      <c r="J86" s="413"/>
      <c r="K86" s="413">
        <v>24564</v>
      </c>
      <c r="L86" s="413">
        <v>11040</v>
      </c>
      <c r="M86" s="595"/>
      <c r="N86" s="595"/>
      <c r="O86" s="595"/>
      <c r="P86" s="595"/>
      <c r="Q86" s="413"/>
      <c r="R86" s="413">
        <v>269</v>
      </c>
      <c r="S86" s="413"/>
      <c r="T86" s="452"/>
      <c r="U86" s="458">
        <f t="shared" si="18"/>
        <v>36052</v>
      </c>
    </row>
    <row r="87" spans="1:21" ht="29.25" customHeight="1">
      <c r="A87" s="1" t="str">
        <f t="shared" si="21"/>
        <v>719</v>
      </c>
      <c r="B87" s="103" t="s">
        <v>344</v>
      </c>
      <c r="C87" s="172" t="str">
        <f t="shared" si="22"/>
        <v>2H140</v>
      </c>
      <c r="D87" s="440"/>
      <c r="E87" s="435" t="s">
        <v>248</v>
      </c>
      <c r="F87" s="436"/>
      <c r="G87" s="423" t="s">
        <v>249</v>
      </c>
      <c r="H87" s="117">
        <v>220</v>
      </c>
      <c r="I87" s="116"/>
      <c r="J87" s="413"/>
      <c r="K87" s="413">
        <v>9877</v>
      </c>
      <c r="L87" s="413">
        <v>7283</v>
      </c>
      <c r="M87" s="595"/>
      <c r="N87" s="595"/>
      <c r="O87" s="595"/>
      <c r="P87" s="595"/>
      <c r="Q87" s="413"/>
      <c r="R87" s="413">
        <v>180</v>
      </c>
      <c r="S87" s="413"/>
      <c r="T87" s="452"/>
      <c r="U87" s="458">
        <f t="shared" si="18"/>
        <v>17560</v>
      </c>
    </row>
    <row r="88" spans="1:21" ht="27.75" customHeight="1">
      <c r="A88" s="1" t="str">
        <f t="shared" si="21"/>
        <v>719</v>
      </c>
      <c r="B88" s="103" t="s">
        <v>344</v>
      </c>
      <c r="C88" s="172" t="str">
        <f t="shared" si="22"/>
        <v>2H150</v>
      </c>
      <c r="D88" s="440"/>
      <c r="E88" s="435" t="s">
        <v>250</v>
      </c>
      <c r="F88" s="436"/>
      <c r="G88" s="423" t="s">
        <v>251</v>
      </c>
      <c r="H88" s="117"/>
      <c r="I88" s="116"/>
      <c r="J88" s="413"/>
      <c r="K88" s="413"/>
      <c r="L88" s="413"/>
      <c r="M88" s="595"/>
      <c r="N88" s="595"/>
      <c r="O88" s="595"/>
      <c r="P88" s="595"/>
      <c r="Q88" s="413"/>
      <c r="R88" s="413"/>
      <c r="S88" s="413"/>
      <c r="T88" s="452"/>
      <c r="U88" s="458">
        <f t="shared" si="18"/>
        <v>0</v>
      </c>
    </row>
    <row r="89" spans="1:21" ht="30" customHeight="1" thickBot="1">
      <c r="A89" s="1" t="str">
        <f t="shared" si="21"/>
        <v>719</v>
      </c>
      <c r="B89" s="103" t="s">
        <v>344</v>
      </c>
      <c r="C89" s="172" t="str">
        <f t="shared" si="22"/>
        <v>2H160</v>
      </c>
      <c r="D89" s="440"/>
      <c r="E89" s="435" t="s">
        <v>252</v>
      </c>
      <c r="F89" s="436"/>
      <c r="G89" s="423" t="s">
        <v>253</v>
      </c>
      <c r="H89" s="117">
        <v>648</v>
      </c>
      <c r="I89" s="116"/>
      <c r="J89" s="413"/>
      <c r="K89" s="413">
        <v>12367</v>
      </c>
      <c r="L89" s="413">
        <v>3997</v>
      </c>
      <c r="M89" s="595"/>
      <c r="N89" s="595"/>
      <c r="O89" s="595"/>
      <c r="P89" s="595"/>
      <c r="Q89" s="413"/>
      <c r="R89" s="413">
        <v>161</v>
      </c>
      <c r="S89" s="413"/>
      <c r="T89" s="452"/>
      <c r="U89" s="458">
        <f t="shared" si="18"/>
        <v>17173</v>
      </c>
    </row>
    <row r="90" spans="1:21" s="150" customFormat="1" ht="27" customHeight="1" hidden="1" thickBot="1">
      <c r="A90" s="150" t="str">
        <f t="shared" si="21"/>
        <v>719</v>
      </c>
      <c r="B90" s="624" t="s">
        <v>344</v>
      </c>
      <c r="C90" s="172" t="str">
        <f t="shared" si="22"/>
        <v>2H170</v>
      </c>
      <c r="D90" s="616"/>
      <c r="E90" s="617" t="s">
        <v>254</v>
      </c>
      <c r="F90" s="618"/>
      <c r="G90" s="619" t="s">
        <v>255</v>
      </c>
      <c r="H90" s="625"/>
      <c r="I90" s="622"/>
      <c r="J90" s="626"/>
      <c r="K90" s="626"/>
      <c r="L90" s="626"/>
      <c r="M90" s="593"/>
      <c r="N90" s="593"/>
      <c r="O90" s="593"/>
      <c r="P90" s="593"/>
      <c r="Q90" s="626"/>
      <c r="R90" s="626"/>
      <c r="S90" s="626"/>
      <c r="T90" s="627"/>
      <c r="U90" s="628">
        <f t="shared" si="18"/>
        <v>0</v>
      </c>
    </row>
    <row r="91" spans="1:21" ht="19.5" customHeight="1">
      <c r="A91" s="1" t="str">
        <f t="shared" si="21"/>
        <v>719</v>
      </c>
      <c r="B91" s="103" t="s">
        <v>344</v>
      </c>
      <c r="C91" s="172" t="str">
        <f t="shared" si="22"/>
        <v>2I100</v>
      </c>
      <c r="D91" s="471" t="s">
        <v>256</v>
      </c>
      <c r="E91" s="472"/>
      <c r="F91" s="472"/>
      <c r="G91" s="421" t="s">
        <v>257</v>
      </c>
      <c r="H91" s="107">
        <f>SUM(H92:H96)</f>
        <v>44</v>
      </c>
      <c r="I91" s="107">
        <f aca="true" t="shared" si="25" ref="I91:T91">SUM(I92:I96)</f>
        <v>0</v>
      </c>
      <c r="J91" s="107">
        <f t="shared" si="25"/>
        <v>0</v>
      </c>
      <c r="K91" s="107">
        <f t="shared" si="25"/>
        <v>2695</v>
      </c>
      <c r="L91" s="107">
        <f t="shared" si="25"/>
        <v>6440</v>
      </c>
      <c r="M91" s="107">
        <f t="shared" si="25"/>
        <v>0</v>
      </c>
      <c r="N91" s="107">
        <f t="shared" si="25"/>
        <v>0</v>
      </c>
      <c r="O91" s="107">
        <f t="shared" si="25"/>
        <v>0</v>
      </c>
      <c r="P91" s="107">
        <f t="shared" si="25"/>
        <v>0</v>
      </c>
      <c r="Q91" s="107">
        <f t="shared" si="25"/>
        <v>0</v>
      </c>
      <c r="R91" s="107">
        <f t="shared" si="25"/>
        <v>93</v>
      </c>
      <c r="S91" s="107">
        <f t="shared" si="25"/>
        <v>0</v>
      </c>
      <c r="T91" s="464">
        <f t="shared" si="25"/>
        <v>0</v>
      </c>
      <c r="U91" s="457">
        <f t="shared" si="18"/>
        <v>9272</v>
      </c>
    </row>
    <row r="92" spans="1:21" ht="24" customHeight="1">
      <c r="A92" s="1" t="str">
        <f t="shared" si="21"/>
        <v>719</v>
      </c>
      <c r="B92" s="103" t="s">
        <v>344</v>
      </c>
      <c r="C92" s="172" t="str">
        <f t="shared" si="22"/>
        <v>2I110</v>
      </c>
      <c r="D92" s="440"/>
      <c r="E92" s="435" t="s">
        <v>258</v>
      </c>
      <c r="F92" s="436"/>
      <c r="G92" s="423" t="s">
        <v>259</v>
      </c>
      <c r="H92" s="117">
        <v>44</v>
      </c>
      <c r="I92" s="116"/>
      <c r="J92" s="413"/>
      <c r="K92" s="413">
        <v>2695</v>
      </c>
      <c r="L92" s="413">
        <v>6440</v>
      </c>
      <c r="M92" s="595"/>
      <c r="N92" s="595"/>
      <c r="O92" s="595"/>
      <c r="P92" s="595"/>
      <c r="Q92" s="413"/>
      <c r="R92" s="413">
        <v>93</v>
      </c>
      <c r="S92" s="413"/>
      <c r="T92" s="452"/>
      <c r="U92" s="458">
        <f t="shared" si="18"/>
        <v>9272</v>
      </c>
    </row>
    <row r="93" spans="1:21" ht="19.5" customHeight="1">
      <c r="A93" s="1" t="str">
        <f t="shared" si="21"/>
        <v>719</v>
      </c>
      <c r="B93" s="103" t="s">
        <v>344</v>
      </c>
      <c r="C93" s="172" t="str">
        <f t="shared" si="22"/>
        <v>2I120</v>
      </c>
      <c r="D93" s="440"/>
      <c r="E93" s="435" t="s">
        <v>260</v>
      </c>
      <c r="F93" s="436"/>
      <c r="G93" s="423" t="s">
        <v>261</v>
      </c>
      <c r="H93" s="117"/>
      <c r="I93" s="116"/>
      <c r="J93" s="413"/>
      <c r="K93" s="413"/>
      <c r="L93" s="413"/>
      <c r="M93" s="595"/>
      <c r="N93" s="595"/>
      <c r="O93" s="595"/>
      <c r="P93" s="595"/>
      <c r="Q93" s="413"/>
      <c r="R93" s="413"/>
      <c r="S93" s="413"/>
      <c r="T93" s="452"/>
      <c r="U93" s="458">
        <f t="shared" si="18"/>
        <v>0</v>
      </c>
    </row>
    <row r="94" spans="1:21" ht="26.25" customHeight="1">
      <c r="A94" s="1" t="str">
        <f t="shared" si="21"/>
        <v>719</v>
      </c>
      <c r="B94" s="103" t="s">
        <v>344</v>
      </c>
      <c r="C94" s="172" t="str">
        <f t="shared" si="22"/>
        <v>2I130</v>
      </c>
      <c r="D94" s="440"/>
      <c r="E94" s="435" t="s">
        <v>262</v>
      </c>
      <c r="F94" s="436"/>
      <c r="G94" s="423" t="s">
        <v>263</v>
      </c>
      <c r="H94" s="117"/>
      <c r="I94" s="116"/>
      <c r="J94" s="413"/>
      <c r="K94" s="413"/>
      <c r="L94" s="413"/>
      <c r="M94" s="595"/>
      <c r="N94" s="595"/>
      <c r="O94" s="595"/>
      <c r="P94" s="595"/>
      <c r="Q94" s="413"/>
      <c r="R94" s="413"/>
      <c r="S94" s="413"/>
      <c r="T94" s="452"/>
      <c r="U94" s="458">
        <f t="shared" si="18"/>
        <v>0</v>
      </c>
    </row>
    <row r="95" spans="1:21" ht="23.25" customHeight="1">
      <c r="A95" s="1" t="str">
        <f t="shared" si="21"/>
        <v>719</v>
      </c>
      <c r="B95" s="103" t="s">
        <v>344</v>
      </c>
      <c r="C95" s="172" t="str">
        <f t="shared" si="22"/>
        <v>2I140</v>
      </c>
      <c r="D95" s="440"/>
      <c r="E95" s="435" t="s">
        <v>264</v>
      </c>
      <c r="F95" s="436"/>
      <c r="G95" s="423" t="s">
        <v>265</v>
      </c>
      <c r="H95" s="117"/>
      <c r="I95" s="116"/>
      <c r="J95" s="413"/>
      <c r="K95" s="413"/>
      <c r="L95" s="413"/>
      <c r="M95" s="595"/>
      <c r="N95" s="595"/>
      <c r="O95" s="595"/>
      <c r="P95" s="595"/>
      <c r="Q95" s="413"/>
      <c r="R95" s="413"/>
      <c r="S95" s="413"/>
      <c r="T95" s="452"/>
      <c r="U95" s="458">
        <f t="shared" si="18"/>
        <v>0</v>
      </c>
    </row>
    <row r="96" spans="1:21" ht="26.25" customHeight="1" thickBot="1">
      <c r="A96" s="1" t="str">
        <f t="shared" si="21"/>
        <v>719</v>
      </c>
      <c r="B96" s="103" t="s">
        <v>344</v>
      </c>
      <c r="C96" s="172" t="str">
        <f t="shared" si="22"/>
        <v>2I150</v>
      </c>
      <c r="D96" s="521"/>
      <c r="E96" s="514" t="s">
        <v>266</v>
      </c>
      <c r="F96" s="515"/>
      <c r="G96" s="488" t="s">
        <v>267</v>
      </c>
      <c r="H96" s="447"/>
      <c r="I96" s="368"/>
      <c r="J96" s="490"/>
      <c r="K96" s="490"/>
      <c r="L96" s="490"/>
      <c r="M96" s="596"/>
      <c r="N96" s="596"/>
      <c r="O96" s="596"/>
      <c r="P96" s="596"/>
      <c r="Q96" s="490"/>
      <c r="R96" s="490"/>
      <c r="S96" s="490"/>
      <c r="T96" s="491"/>
      <c r="U96" s="459">
        <f t="shared" si="18"/>
        <v>0</v>
      </c>
    </row>
    <row r="97" spans="1:21" ht="19.5" customHeight="1">
      <c r="A97" s="1" t="str">
        <f t="shared" si="21"/>
        <v>719</v>
      </c>
      <c r="B97" s="103" t="s">
        <v>344</v>
      </c>
      <c r="C97" s="172" t="str">
        <f t="shared" si="22"/>
        <v>2J100</v>
      </c>
      <c r="D97" s="471" t="s">
        <v>268</v>
      </c>
      <c r="E97" s="522"/>
      <c r="F97" s="522"/>
      <c r="G97" s="421" t="s">
        <v>269</v>
      </c>
      <c r="H97" s="106">
        <f aca="true" t="shared" si="26" ref="H97:T97">SUM(H98:H103)</f>
        <v>94</v>
      </c>
      <c r="I97" s="107">
        <f t="shared" si="26"/>
        <v>0</v>
      </c>
      <c r="J97" s="107">
        <f t="shared" si="26"/>
        <v>0</v>
      </c>
      <c r="K97" s="107">
        <f t="shared" si="26"/>
        <v>36681</v>
      </c>
      <c r="L97" s="107">
        <f t="shared" si="26"/>
        <v>17511</v>
      </c>
      <c r="M97" s="107">
        <f t="shared" si="26"/>
        <v>0</v>
      </c>
      <c r="N97" s="107">
        <f t="shared" si="26"/>
        <v>0</v>
      </c>
      <c r="O97" s="107">
        <f t="shared" si="26"/>
        <v>0</v>
      </c>
      <c r="P97" s="107">
        <f t="shared" si="26"/>
        <v>0</v>
      </c>
      <c r="Q97" s="107">
        <f t="shared" si="26"/>
        <v>0</v>
      </c>
      <c r="R97" s="107">
        <f t="shared" si="26"/>
        <v>167</v>
      </c>
      <c r="S97" s="107">
        <f t="shared" si="26"/>
        <v>0</v>
      </c>
      <c r="T97" s="464">
        <f t="shared" si="26"/>
        <v>0</v>
      </c>
      <c r="U97" s="457">
        <f t="shared" si="18"/>
        <v>54453</v>
      </c>
    </row>
    <row r="98" spans="1:21" ht="19.5" customHeight="1">
      <c r="A98" s="1" t="str">
        <f t="shared" si="21"/>
        <v>719</v>
      </c>
      <c r="B98" s="103" t="s">
        <v>344</v>
      </c>
      <c r="C98" s="172" t="str">
        <f t="shared" si="22"/>
        <v>2J110</v>
      </c>
      <c r="D98" s="443"/>
      <c r="E98" s="435" t="s">
        <v>270</v>
      </c>
      <c r="F98" s="436"/>
      <c r="G98" s="423" t="s">
        <v>271</v>
      </c>
      <c r="H98" s="117">
        <v>94</v>
      </c>
      <c r="I98" s="116"/>
      <c r="J98" s="413"/>
      <c r="K98" s="413">
        <v>36681</v>
      </c>
      <c r="L98" s="413">
        <v>17511</v>
      </c>
      <c r="M98" s="595"/>
      <c r="N98" s="595"/>
      <c r="O98" s="595"/>
      <c r="P98" s="595"/>
      <c r="Q98" s="413"/>
      <c r="R98" s="413">
        <v>167</v>
      </c>
      <c r="S98" s="413"/>
      <c r="T98" s="452"/>
      <c r="U98" s="458">
        <f t="shared" si="18"/>
        <v>54453</v>
      </c>
    </row>
    <row r="99" spans="1:21" ht="27.75" customHeight="1">
      <c r="A99" s="1" t="str">
        <f t="shared" si="21"/>
        <v>719</v>
      </c>
      <c r="B99" s="103" t="s">
        <v>344</v>
      </c>
      <c r="C99" s="172" t="str">
        <f t="shared" si="22"/>
        <v>2J120</v>
      </c>
      <c r="D99" s="443"/>
      <c r="E99" s="435" t="s">
        <v>272</v>
      </c>
      <c r="F99" s="436"/>
      <c r="G99" s="423" t="s">
        <v>273</v>
      </c>
      <c r="H99" s="117"/>
      <c r="I99" s="116"/>
      <c r="J99" s="413"/>
      <c r="K99" s="413"/>
      <c r="L99" s="413"/>
      <c r="M99" s="595"/>
      <c r="N99" s="595"/>
      <c r="O99" s="595"/>
      <c r="P99" s="595"/>
      <c r="Q99" s="413"/>
      <c r="R99" s="413"/>
      <c r="S99" s="413"/>
      <c r="T99" s="452"/>
      <c r="U99" s="458">
        <f aca="true" t="shared" si="27" ref="U99:U105">SUM(H99:T99)</f>
        <v>0</v>
      </c>
    </row>
    <row r="100" spans="1:21" ht="27.75" customHeight="1">
      <c r="A100" s="1" t="str">
        <f t="shared" si="21"/>
        <v>719</v>
      </c>
      <c r="B100" s="103" t="s">
        <v>344</v>
      </c>
      <c r="C100" s="172" t="str">
        <f t="shared" si="22"/>
        <v>2J130</v>
      </c>
      <c r="D100" s="443"/>
      <c r="E100" s="435" t="s">
        <v>274</v>
      </c>
      <c r="F100" s="436"/>
      <c r="G100" s="423" t="s">
        <v>275</v>
      </c>
      <c r="H100" s="117"/>
      <c r="I100" s="116"/>
      <c r="J100" s="413"/>
      <c r="K100" s="413"/>
      <c r="L100" s="413"/>
      <c r="M100" s="595"/>
      <c r="N100" s="595"/>
      <c r="O100" s="595"/>
      <c r="P100" s="595"/>
      <c r="Q100" s="413"/>
      <c r="R100" s="413"/>
      <c r="S100" s="413"/>
      <c r="T100" s="452"/>
      <c r="U100" s="458">
        <f t="shared" si="27"/>
        <v>0</v>
      </c>
    </row>
    <row r="101" spans="1:21" ht="19.5" customHeight="1">
      <c r="A101" s="1" t="str">
        <f t="shared" si="21"/>
        <v>719</v>
      </c>
      <c r="B101" s="103" t="s">
        <v>344</v>
      </c>
      <c r="C101" s="172" t="str">
        <f t="shared" si="22"/>
        <v>2J140</v>
      </c>
      <c r="D101" s="443"/>
      <c r="E101" s="435" t="s">
        <v>276</v>
      </c>
      <c r="F101" s="436"/>
      <c r="G101" s="423" t="s">
        <v>277</v>
      </c>
      <c r="H101" s="117"/>
      <c r="I101" s="116"/>
      <c r="J101" s="413"/>
      <c r="K101" s="413"/>
      <c r="L101" s="413"/>
      <c r="M101" s="595"/>
      <c r="N101" s="595"/>
      <c r="O101" s="595"/>
      <c r="P101" s="595"/>
      <c r="Q101" s="413"/>
      <c r="R101" s="413"/>
      <c r="S101" s="413"/>
      <c r="T101" s="452"/>
      <c r="U101" s="458">
        <f t="shared" si="27"/>
        <v>0</v>
      </c>
    </row>
    <row r="102" spans="1:21" ht="25.5" customHeight="1">
      <c r="A102" s="1" t="str">
        <f t="shared" si="21"/>
        <v>719</v>
      </c>
      <c r="B102" s="103" t="s">
        <v>344</v>
      </c>
      <c r="C102" s="172" t="str">
        <f t="shared" si="22"/>
        <v>2J150</v>
      </c>
      <c r="D102" s="443"/>
      <c r="E102" s="435" t="s">
        <v>278</v>
      </c>
      <c r="F102" s="436"/>
      <c r="G102" s="423" t="s">
        <v>279</v>
      </c>
      <c r="H102" s="117"/>
      <c r="I102" s="116"/>
      <c r="J102" s="413"/>
      <c r="K102" s="413"/>
      <c r="L102" s="413"/>
      <c r="M102" s="595"/>
      <c r="N102" s="595"/>
      <c r="O102" s="595"/>
      <c r="P102" s="595"/>
      <c r="Q102" s="413"/>
      <c r="R102" s="413"/>
      <c r="S102" s="413"/>
      <c r="T102" s="452"/>
      <c r="U102" s="458">
        <f t="shared" si="27"/>
        <v>0</v>
      </c>
    </row>
    <row r="103" spans="1:21" ht="27.75" customHeight="1" thickBot="1">
      <c r="A103" s="1" t="str">
        <f t="shared" si="21"/>
        <v>719</v>
      </c>
      <c r="B103" s="103" t="s">
        <v>344</v>
      </c>
      <c r="C103" s="172" t="str">
        <f t="shared" si="22"/>
        <v>2J160</v>
      </c>
      <c r="D103" s="523"/>
      <c r="E103" s="514" t="s">
        <v>280</v>
      </c>
      <c r="F103" s="515"/>
      <c r="G103" s="488" t="s">
        <v>281</v>
      </c>
      <c r="H103" s="447"/>
      <c r="I103" s="368"/>
      <c r="J103" s="490"/>
      <c r="K103" s="490"/>
      <c r="L103" s="490"/>
      <c r="M103" s="596"/>
      <c r="N103" s="596"/>
      <c r="O103" s="596"/>
      <c r="P103" s="596"/>
      <c r="Q103" s="490"/>
      <c r="R103" s="490"/>
      <c r="S103" s="490"/>
      <c r="T103" s="491"/>
      <c r="U103" s="459">
        <f t="shared" si="27"/>
        <v>0</v>
      </c>
    </row>
    <row r="104" spans="1:21" ht="19.5" customHeight="1" thickBot="1">
      <c r="A104" s="1" t="str">
        <f t="shared" si="21"/>
        <v>719</v>
      </c>
      <c r="B104" s="103" t="s">
        <v>344</v>
      </c>
      <c r="C104" s="172" t="str">
        <f t="shared" si="22"/>
        <v>2K100</v>
      </c>
      <c r="D104" s="498" t="s">
        <v>282</v>
      </c>
      <c r="E104" s="525"/>
      <c r="F104" s="525"/>
      <c r="G104" s="494" t="s">
        <v>283</v>
      </c>
      <c r="H104" s="129"/>
      <c r="I104" s="526"/>
      <c r="J104" s="526"/>
      <c r="K104" s="526"/>
      <c r="L104" s="526"/>
      <c r="M104" s="598"/>
      <c r="N104" s="598"/>
      <c r="O104" s="598"/>
      <c r="P104" s="598"/>
      <c r="Q104" s="526"/>
      <c r="R104" s="526"/>
      <c r="S104" s="526"/>
      <c r="T104" s="527"/>
      <c r="U104" s="468">
        <f t="shared" si="27"/>
        <v>0</v>
      </c>
    </row>
    <row r="105" spans="1:21" ht="19.5" customHeight="1" thickBot="1">
      <c r="A105" s="1" t="str">
        <f t="shared" si="21"/>
        <v>719</v>
      </c>
      <c r="B105" s="103" t="s">
        <v>344</v>
      </c>
      <c r="C105" s="172" t="str">
        <f t="shared" si="22"/>
        <v>2L100</v>
      </c>
      <c r="D105" s="498" t="s">
        <v>284</v>
      </c>
      <c r="E105" s="525"/>
      <c r="F105" s="525"/>
      <c r="G105" s="494" t="s">
        <v>285</v>
      </c>
      <c r="H105" s="118"/>
      <c r="I105" s="364"/>
      <c r="J105" s="526"/>
      <c r="K105" s="526"/>
      <c r="L105" s="526"/>
      <c r="M105" s="598"/>
      <c r="N105" s="598"/>
      <c r="O105" s="598"/>
      <c r="P105" s="598"/>
      <c r="Q105" s="526"/>
      <c r="R105" s="526"/>
      <c r="S105" s="526"/>
      <c r="T105" s="502"/>
      <c r="U105" s="468">
        <f t="shared" si="27"/>
        <v>0</v>
      </c>
    </row>
    <row r="106" spans="1:21" ht="19.5" customHeight="1" thickBot="1">
      <c r="A106" s="1" t="str">
        <f t="shared" si="21"/>
        <v>719</v>
      </c>
      <c r="B106" s="103" t="s">
        <v>344</v>
      </c>
      <c r="C106" s="172">
        <f t="shared" si="22"/>
        <v>29999</v>
      </c>
      <c r="D106" s="528">
        <v>29999</v>
      </c>
      <c r="E106" s="529"/>
      <c r="F106" s="529"/>
      <c r="G106" s="505" t="s">
        <v>286</v>
      </c>
      <c r="H106" s="128">
        <f>H105+H104+H97+H91+H81+H67+H61+H55+H54+H53+H52+H35</f>
        <v>886509</v>
      </c>
      <c r="I106" s="543">
        <f>I105+I104+I97+I91+I81+I67+I61+I55+I54+I53+I52+I35</f>
        <v>0</v>
      </c>
      <c r="J106" s="543">
        <f aca="true" t="shared" si="28" ref="J106:T106">J105+J104+J97+J91+J81+J67+J61+J55+J54+J53+J52+J35</f>
        <v>0</v>
      </c>
      <c r="K106" s="543">
        <f t="shared" si="28"/>
        <v>244863</v>
      </c>
      <c r="L106" s="543">
        <f t="shared" si="28"/>
        <v>121534</v>
      </c>
      <c r="M106" s="543">
        <f t="shared" si="28"/>
        <v>0</v>
      </c>
      <c r="N106" s="543">
        <f t="shared" si="28"/>
        <v>0</v>
      </c>
      <c r="O106" s="543">
        <f t="shared" si="28"/>
        <v>0</v>
      </c>
      <c r="P106" s="543">
        <f t="shared" si="28"/>
        <v>0</v>
      </c>
      <c r="Q106" s="543">
        <f t="shared" si="28"/>
        <v>0</v>
      </c>
      <c r="R106" s="543">
        <f t="shared" si="28"/>
        <v>2751</v>
      </c>
      <c r="S106" s="543">
        <f t="shared" si="28"/>
        <v>0</v>
      </c>
      <c r="T106" s="544">
        <f t="shared" si="28"/>
        <v>0</v>
      </c>
      <c r="U106" s="460">
        <f>U105+U104+U97+U91+U81+U67+U61+U55+U54+U53+U35</f>
        <v>1255548</v>
      </c>
    </row>
    <row r="107" spans="1:21" ht="19.5" customHeight="1" thickBot="1">
      <c r="A107" s="1" t="str">
        <f t="shared" si="21"/>
        <v>719</v>
      </c>
      <c r="B107" s="103" t="s">
        <v>344</v>
      </c>
      <c r="C107" s="172"/>
      <c r="D107" s="659" t="s">
        <v>287</v>
      </c>
      <c r="E107" s="660"/>
      <c r="F107" s="660"/>
      <c r="G107" s="660"/>
      <c r="H107" s="660"/>
      <c r="I107" s="660"/>
      <c r="J107" s="660"/>
      <c r="K107" s="660"/>
      <c r="L107" s="660"/>
      <c r="M107" s="660"/>
      <c r="N107" s="660"/>
      <c r="O107" s="660"/>
      <c r="P107" s="660"/>
      <c r="Q107" s="660"/>
      <c r="R107" s="660"/>
      <c r="S107" s="660"/>
      <c r="T107" s="660"/>
      <c r="U107" s="661"/>
    </row>
    <row r="108" spans="1:21" ht="19.5" customHeight="1">
      <c r="A108" s="1" t="str">
        <f t="shared" si="21"/>
        <v>719</v>
      </c>
      <c r="B108" s="103" t="s">
        <v>344</v>
      </c>
      <c r="C108" s="172" t="str">
        <f t="shared" si="22"/>
        <v>3A100</v>
      </c>
      <c r="D108" s="471" t="s">
        <v>288</v>
      </c>
      <c r="E108" s="472"/>
      <c r="F108" s="472"/>
      <c r="G108" s="421" t="s">
        <v>289</v>
      </c>
      <c r="H108" s="431">
        <f aca="true" t="shared" si="29" ref="H108:T108">H109+H112</f>
        <v>29585</v>
      </c>
      <c r="I108" s="107">
        <f t="shared" si="29"/>
        <v>0</v>
      </c>
      <c r="J108" s="107">
        <f t="shared" si="29"/>
        <v>0</v>
      </c>
      <c r="K108" s="107">
        <f t="shared" si="29"/>
        <v>34994</v>
      </c>
      <c r="L108" s="107">
        <f t="shared" si="29"/>
        <v>18449</v>
      </c>
      <c r="M108" s="107">
        <f t="shared" si="29"/>
        <v>0</v>
      </c>
      <c r="N108" s="107">
        <f t="shared" si="29"/>
        <v>0</v>
      </c>
      <c r="O108" s="107">
        <f t="shared" si="29"/>
        <v>0</v>
      </c>
      <c r="P108" s="107">
        <f t="shared" si="29"/>
        <v>0</v>
      </c>
      <c r="Q108" s="107">
        <f t="shared" si="29"/>
        <v>0</v>
      </c>
      <c r="R108" s="107">
        <f t="shared" si="29"/>
        <v>593</v>
      </c>
      <c r="S108" s="107">
        <f t="shared" si="29"/>
        <v>0</v>
      </c>
      <c r="T108" s="464">
        <f t="shared" si="29"/>
        <v>0</v>
      </c>
      <c r="U108" s="457">
        <f aca="true" t="shared" si="30" ref="U108:U127">SUM(H108:T108)</f>
        <v>83621</v>
      </c>
    </row>
    <row r="109" spans="1:21" ht="19.5" customHeight="1">
      <c r="A109" s="1" t="str">
        <f t="shared" si="21"/>
        <v>719</v>
      </c>
      <c r="B109" s="103" t="s">
        <v>344</v>
      </c>
      <c r="C109" s="172" t="str">
        <f t="shared" si="22"/>
        <v>3A110</v>
      </c>
      <c r="D109" s="442"/>
      <c r="E109" s="435" t="s">
        <v>290</v>
      </c>
      <c r="F109" s="436"/>
      <c r="G109" s="423" t="s">
        <v>291</v>
      </c>
      <c r="H109" s="429">
        <f aca="true" t="shared" si="31" ref="H109:T109">H110+H111</f>
        <v>14768</v>
      </c>
      <c r="I109" s="109">
        <f t="shared" si="31"/>
        <v>0</v>
      </c>
      <c r="J109" s="109">
        <f t="shared" si="31"/>
        <v>0</v>
      </c>
      <c r="K109" s="109">
        <f t="shared" si="31"/>
        <v>31272</v>
      </c>
      <c r="L109" s="109">
        <f t="shared" si="31"/>
        <v>15236</v>
      </c>
      <c r="M109" s="109">
        <f t="shared" si="31"/>
        <v>0</v>
      </c>
      <c r="N109" s="109">
        <f t="shared" si="31"/>
        <v>0</v>
      </c>
      <c r="O109" s="109">
        <f t="shared" si="31"/>
        <v>0</v>
      </c>
      <c r="P109" s="109">
        <f t="shared" si="31"/>
        <v>0</v>
      </c>
      <c r="Q109" s="109">
        <f t="shared" si="31"/>
        <v>0</v>
      </c>
      <c r="R109" s="109">
        <f t="shared" si="31"/>
        <v>451</v>
      </c>
      <c r="S109" s="109">
        <f t="shared" si="31"/>
        <v>0</v>
      </c>
      <c r="T109" s="451">
        <f t="shared" si="31"/>
        <v>0</v>
      </c>
      <c r="U109" s="458">
        <f t="shared" si="30"/>
        <v>61727</v>
      </c>
    </row>
    <row r="110" spans="1:21" ht="19.5" customHeight="1">
      <c r="A110" s="1" t="str">
        <f t="shared" si="21"/>
        <v>719</v>
      </c>
      <c r="B110" s="103" t="s">
        <v>344</v>
      </c>
      <c r="C110" s="172" t="str">
        <f t="shared" si="22"/>
        <v>3A111 </v>
      </c>
      <c r="D110" s="442"/>
      <c r="E110" s="435"/>
      <c r="F110" s="436" t="s">
        <v>292</v>
      </c>
      <c r="G110" s="426" t="s">
        <v>293</v>
      </c>
      <c r="H110" s="475">
        <v>13624</v>
      </c>
      <c r="I110" s="416"/>
      <c r="J110" s="416"/>
      <c r="K110" s="416">
        <v>29170</v>
      </c>
      <c r="L110" s="416">
        <v>14628</v>
      </c>
      <c r="M110" s="599"/>
      <c r="N110" s="599"/>
      <c r="O110" s="599"/>
      <c r="P110" s="599"/>
      <c r="Q110" s="416"/>
      <c r="R110" s="416">
        <v>451</v>
      </c>
      <c r="S110" s="416"/>
      <c r="T110" s="454"/>
      <c r="U110" s="458">
        <f t="shared" si="30"/>
        <v>57873</v>
      </c>
    </row>
    <row r="111" spans="1:21" ht="19.5" customHeight="1">
      <c r="A111" s="1" t="str">
        <f t="shared" si="21"/>
        <v>719</v>
      </c>
      <c r="B111" s="103" t="s">
        <v>344</v>
      </c>
      <c r="C111" s="172" t="str">
        <f t="shared" si="22"/>
        <v>3A112</v>
      </c>
      <c r="D111" s="442"/>
      <c r="E111" s="435"/>
      <c r="F111" s="436" t="s">
        <v>294</v>
      </c>
      <c r="G111" s="426" t="s">
        <v>295</v>
      </c>
      <c r="H111" s="475">
        <v>1144</v>
      </c>
      <c r="I111" s="416"/>
      <c r="J111" s="416"/>
      <c r="K111" s="416">
        <v>2102</v>
      </c>
      <c r="L111" s="416">
        <v>608</v>
      </c>
      <c r="M111" s="599"/>
      <c r="N111" s="599"/>
      <c r="O111" s="599"/>
      <c r="P111" s="599"/>
      <c r="Q111" s="416"/>
      <c r="R111" s="416"/>
      <c r="S111" s="416"/>
      <c r="T111" s="454"/>
      <c r="U111" s="458">
        <f t="shared" si="30"/>
        <v>3854</v>
      </c>
    </row>
    <row r="112" spans="1:21" ht="27">
      <c r="A112" s="1" t="str">
        <f t="shared" si="21"/>
        <v>719</v>
      </c>
      <c r="B112" s="103" t="s">
        <v>344</v>
      </c>
      <c r="C112" s="172" t="str">
        <f t="shared" si="22"/>
        <v>3A120</v>
      </c>
      <c r="D112" s="442"/>
      <c r="E112" s="435" t="s">
        <v>296</v>
      </c>
      <c r="F112" s="436"/>
      <c r="G112" s="423" t="s">
        <v>297</v>
      </c>
      <c r="H112" s="475">
        <v>14817</v>
      </c>
      <c r="I112" s="416"/>
      <c r="J112" s="416"/>
      <c r="K112" s="416">
        <v>3722</v>
      </c>
      <c r="L112" s="416">
        <v>3213</v>
      </c>
      <c r="M112" s="599"/>
      <c r="N112" s="599"/>
      <c r="O112" s="599"/>
      <c r="P112" s="599"/>
      <c r="Q112" s="416"/>
      <c r="R112" s="416">
        <v>142</v>
      </c>
      <c r="S112" s="416"/>
      <c r="T112" s="454"/>
      <c r="U112" s="458">
        <f t="shared" si="30"/>
        <v>21894</v>
      </c>
    </row>
    <row r="113" spans="1:21" ht="19.5" customHeight="1">
      <c r="A113" s="1" t="str">
        <f t="shared" si="21"/>
        <v>719</v>
      </c>
      <c r="B113" s="103" t="s">
        <v>344</v>
      </c>
      <c r="C113" s="172" t="str">
        <f t="shared" si="22"/>
        <v>3B100</v>
      </c>
      <c r="D113" s="425" t="s">
        <v>298</v>
      </c>
      <c r="E113" s="434"/>
      <c r="F113" s="434"/>
      <c r="G113" s="424" t="s">
        <v>299</v>
      </c>
      <c r="H113" s="429">
        <f>SUM(H114:H118)</f>
        <v>532658</v>
      </c>
      <c r="I113" s="109">
        <f aca="true" t="shared" si="32" ref="I113:T113">SUM(I114:I118)</f>
        <v>0</v>
      </c>
      <c r="J113" s="109">
        <f t="shared" si="32"/>
        <v>0</v>
      </c>
      <c r="K113" s="109">
        <f t="shared" si="32"/>
        <v>318743</v>
      </c>
      <c r="L113" s="109">
        <f t="shared" si="32"/>
        <v>137182</v>
      </c>
      <c r="M113" s="109">
        <f t="shared" si="32"/>
        <v>0</v>
      </c>
      <c r="N113" s="109">
        <f t="shared" si="32"/>
        <v>0</v>
      </c>
      <c r="O113" s="109">
        <f t="shared" si="32"/>
        <v>0</v>
      </c>
      <c r="P113" s="109">
        <f t="shared" si="32"/>
        <v>0</v>
      </c>
      <c r="Q113" s="109">
        <f t="shared" si="32"/>
        <v>0</v>
      </c>
      <c r="R113" s="109">
        <f t="shared" si="32"/>
        <v>2657</v>
      </c>
      <c r="S113" s="109">
        <f t="shared" si="32"/>
        <v>0</v>
      </c>
      <c r="T113" s="451">
        <f t="shared" si="32"/>
        <v>0</v>
      </c>
      <c r="U113" s="458">
        <f t="shared" si="30"/>
        <v>991240</v>
      </c>
    </row>
    <row r="114" spans="1:21" ht="19.5" customHeight="1">
      <c r="A114" s="1" t="str">
        <f t="shared" si="21"/>
        <v>719</v>
      </c>
      <c r="B114" s="103" t="s">
        <v>344</v>
      </c>
      <c r="C114" s="172" t="str">
        <f t="shared" si="22"/>
        <v>3B110</v>
      </c>
      <c r="D114" s="442"/>
      <c r="E114" s="435" t="s">
        <v>300</v>
      </c>
      <c r="F114" s="436"/>
      <c r="G114" s="423" t="s">
        <v>301</v>
      </c>
      <c r="H114" s="475">
        <v>1478</v>
      </c>
      <c r="I114" s="416"/>
      <c r="J114" s="416"/>
      <c r="K114" s="416">
        <v>1262</v>
      </c>
      <c r="L114" s="416">
        <v>238</v>
      </c>
      <c r="M114" s="599"/>
      <c r="N114" s="599"/>
      <c r="O114" s="599"/>
      <c r="P114" s="599"/>
      <c r="Q114" s="416"/>
      <c r="R114" s="416"/>
      <c r="S114" s="416"/>
      <c r="T114" s="454"/>
      <c r="U114" s="458">
        <f t="shared" si="30"/>
        <v>2978</v>
      </c>
    </row>
    <row r="115" spans="1:21" ht="19.5" customHeight="1">
      <c r="A115" s="1" t="str">
        <f t="shared" si="21"/>
        <v>719</v>
      </c>
      <c r="B115" s="103" t="s">
        <v>344</v>
      </c>
      <c r="C115" s="172" t="str">
        <f t="shared" si="22"/>
        <v>3B120</v>
      </c>
      <c r="D115" s="442"/>
      <c r="E115" s="435" t="s">
        <v>302</v>
      </c>
      <c r="F115" s="436"/>
      <c r="G115" s="423" t="s">
        <v>303</v>
      </c>
      <c r="H115" s="475">
        <v>10904</v>
      </c>
      <c r="I115" s="416"/>
      <c r="J115" s="416"/>
      <c r="K115" s="416">
        <v>17604</v>
      </c>
      <c r="L115" s="416">
        <v>2750</v>
      </c>
      <c r="M115" s="599"/>
      <c r="N115" s="599"/>
      <c r="O115" s="599"/>
      <c r="P115" s="599"/>
      <c r="Q115" s="416"/>
      <c r="R115" s="416">
        <v>4</v>
      </c>
      <c r="S115" s="416"/>
      <c r="T115" s="454"/>
      <c r="U115" s="458">
        <f t="shared" si="30"/>
        <v>31262</v>
      </c>
    </row>
    <row r="116" spans="1:21" ht="19.5" customHeight="1">
      <c r="A116" s="1" t="str">
        <f t="shared" si="21"/>
        <v>719</v>
      </c>
      <c r="B116" s="103" t="s">
        <v>344</v>
      </c>
      <c r="C116" s="172" t="str">
        <f t="shared" si="22"/>
        <v>3B130</v>
      </c>
      <c r="D116" s="442"/>
      <c r="E116" s="435" t="s">
        <v>304</v>
      </c>
      <c r="F116" s="436"/>
      <c r="G116" s="423" t="s">
        <v>305</v>
      </c>
      <c r="H116" s="475">
        <v>470345</v>
      </c>
      <c r="I116" s="416"/>
      <c r="J116" s="416"/>
      <c r="K116" s="416">
        <v>299877</v>
      </c>
      <c r="L116" s="416">
        <v>134194</v>
      </c>
      <c r="M116" s="599"/>
      <c r="N116" s="599"/>
      <c r="O116" s="599"/>
      <c r="P116" s="599"/>
      <c r="Q116" s="416"/>
      <c r="R116" s="416">
        <v>2653</v>
      </c>
      <c r="S116" s="416"/>
      <c r="T116" s="454"/>
      <c r="U116" s="458">
        <f t="shared" si="30"/>
        <v>907069</v>
      </c>
    </row>
    <row r="117" spans="1:21" ht="19.5" customHeight="1">
      <c r="A117" s="1" t="str">
        <f t="shared" si="21"/>
        <v>719</v>
      </c>
      <c r="B117" s="103" t="s">
        <v>344</v>
      </c>
      <c r="C117" s="172" t="str">
        <f t="shared" si="22"/>
        <v>3B140</v>
      </c>
      <c r="D117" s="442"/>
      <c r="E117" s="435" t="s">
        <v>306</v>
      </c>
      <c r="F117" s="436"/>
      <c r="G117" s="423" t="s">
        <v>307</v>
      </c>
      <c r="H117" s="475"/>
      <c r="I117" s="416"/>
      <c r="J117" s="416"/>
      <c r="K117" s="416"/>
      <c r="L117" s="416"/>
      <c r="M117" s="599"/>
      <c r="N117" s="599"/>
      <c r="O117" s="599"/>
      <c r="P117" s="599"/>
      <c r="Q117" s="416"/>
      <c r="R117" s="416"/>
      <c r="S117" s="416"/>
      <c r="T117" s="454"/>
      <c r="U117" s="458">
        <f t="shared" si="30"/>
        <v>0</v>
      </c>
    </row>
    <row r="118" spans="1:21" ht="19.5" customHeight="1">
      <c r="A118" s="1" t="str">
        <f t="shared" si="21"/>
        <v>719</v>
      </c>
      <c r="B118" s="103" t="s">
        <v>344</v>
      </c>
      <c r="C118" s="172" t="str">
        <f t="shared" si="22"/>
        <v>3B150</v>
      </c>
      <c r="D118" s="442"/>
      <c r="E118" s="435" t="s">
        <v>308</v>
      </c>
      <c r="F118" s="436"/>
      <c r="G118" s="423" t="s">
        <v>309</v>
      </c>
      <c r="H118" s="475">
        <v>49931</v>
      </c>
      <c r="I118" s="416"/>
      <c r="J118" s="416"/>
      <c r="K118" s="416">
        <v>0</v>
      </c>
      <c r="L118" s="416">
        <v>0</v>
      </c>
      <c r="M118" s="599"/>
      <c r="N118" s="599"/>
      <c r="O118" s="599"/>
      <c r="P118" s="599"/>
      <c r="Q118" s="416"/>
      <c r="R118" s="416"/>
      <c r="S118" s="416"/>
      <c r="T118" s="454"/>
      <c r="U118" s="458">
        <f t="shared" si="30"/>
        <v>49931</v>
      </c>
    </row>
    <row r="119" spans="1:21" ht="19.5" customHeight="1">
      <c r="A119" s="1" t="str">
        <f t="shared" si="21"/>
        <v>719</v>
      </c>
      <c r="B119" s="103" t="s">
        <v>344</v>
      </c>
      <c r="C119" s="172" t="str">
        <f t="shared" si="22"/>
        <v>3C100</v>
      </c>
      <c r="D119" s="425" t="s">
        <v>310</v>
      </c>
      <c r="E119" s="434"/>
      <c r="F119" s="434"/>
      <c r="G119" s="424" t="s">
        <v>311</v>
      </c>
      <c r="H119" s="475"/>
      <c r="I119" s="416"/>
      <c r="J119" s="416"/>
      <c r="K119" s="416"/>
      <c r="L119" s="416"/>
      <c r="M119" s="599"/>
      <c r="N119" s="599"/>
      <c r="O119" s="599"/>
      <c r="P119" s="599"/>
      <c r="Q119" s="416"/>
      <c r="R119" s="416"/>
      <c r="S119" s="416"/>
      <c r="T119" s="454"/>
      <c r="U119" s="458">
        <f t="shared" si="30"/>
        <v>0</v>
      </c>
    </row>
    <row r="120" spans="1:21" ht="19.5" customHeight="1">
      <c r="A120" s="1" t="str">
        <f t="shared" si="21"/>
        <v>719</v>
      </c>
      <c r="B120" s="103" t="s">
        <v>344</v>
      </c>
      <c r="C120" s="172" t="str">
        <f t="shared" si="22"/>
        <v>3D100</v>
      </c>
      <c r="D120" s="425" t="s">
        <v>312</v>
      </c>
      <c r="E120" s="434"/>
      <c r="F120" s="434"/>
      <c r="G120" s="424" t="s">
        <v>313</v>
      </c>
      <c r="H120" s="475">
        <v>3112</v>
      </c>
      <c r="I120" s="416"/>
      <c r="J120" s="416"/>
      <c r="K120" s="416">
        <v>10231</v>
      </c>
      <c r="L120" s="416">
        <v>15362</v>
      </c>
      <c r="M120" s="599"/>
      <c r="N120" s="599"/>
      <c r="O120" s="599"/>
      <c r="P120" s="599"/>
      <c r="Q120" s="416"/>
      <c r="R120" s="416">
        <v>310</v>
      </c>
      <c r="S120" s="416"/>
      <c r="T120" s="454"/>
      <c r="U120" s="458">
        <f t="shared" si="30"/>
        <v>29015</v>
      </c>
    </row>
    <row r="121" spans="1:21" ht="19.5" customHeight="1">
      <c r="A121" s="1" t="str">
        <f t="shared" si="21"/>
        <v>719</v>
      </c>
      <c r="B121" s="103" t="s">
        <v>344</v>
      </c>
      <c r="C121" s="172" t="str">
        <f t="shared" si="22"/>
        <v>3E100</v>
      </c>
      <c r="D121" s="425" t="s">
        <v>314</v>
      </c>
      <c r="E121" s="434"/>
      <c r="F121" s="434"/>
      <c r="G121" s="424" t="s">
        <v>315</v>
      </c>
      <c r="H121" s="475"/>
      <c r="I121" s="416"/>
      <c r="J121" s="416"/>
      <c r="K121" s="416"/>
      <c r="L121" s="416"/>
      <c r="M121" s="599"/>
      <c r="N121" s="599"/>
      <c r="O121" s="599"/>
      <c r="P121" s="599"/>
      <c r="Q121" s="416"/>
      <c r="R121" s="416"/>
      <c r="S121" s="416"/>
      <c r="T121" s="454"/>
      <c r="U121" s="458">
        <f t="shared" si="30"/>
        <v>0</v>
      </c>
    </row>
    <row r="122" spans="1:21" ht="19.5" customHeight="1">
      <c r="A122" s="1" t="str">
        <f t="shared" si="21"/>
        <v>719</v>
      </c>
      <c r="B122" s="103" t="s">
        <v>344</v>
      </c>
      <c r="C122" s="172" t="str">
        <f t="shared" si="22"/>
        <v>3F100</v>
      </c>
      <c r="D122" s="425" t="s">
        <v>316</v>
      </c>
      <c r="E122" s="434"/>
      <c r="F122" s="434"/>
      <c r="G122" s="424" t="s">
        <v>317</v>
      </c>
      <c r="H122" s="475">
        <v>84800</v>
      </c>
      <c r="I122" s="416"/>
      <c r="J122" s="416"/>
      <c r="K122" s="416">
        <v>24112</v>
      </c>
      <c r="L122" s="416">
        <v>2943</v>
      </c>
      <c r="M122" s="599"/>
      <c r="N122" s="599"/>
      <c r="O122" s="599"/>
      <c r="P122" s="599"/>
      <c r="Q122" s="416"/>
      <c r="R122" s="416">
        <v>37</v>
      </c>
      <c r="S122" s="416"/>
      <c r="T122" s="454"/>
      <c r="U122" s="458">
        <f t="shared" si="30"/>
        <v>111892</v>
      </c>
    </row>
    <row r="123" spans="1:21" ht="19.5" customHeight="1">
      <c r="A123" s="1" t="str">
        <f t="shared" si="21"/>
        <v>719</v>
      </c>
      <c r="B123" s="103" t="s">
        <v>344</v>
      </c>
      <c r="C123" s="172" t="str">
        <f t="shared" si="22"/>
        <v>3G100</v>
      </c>
      <c r="D123" s="425" t="s">
        <v>318</v>
      </c>
      <c r="E123" s="434"/>
      <c r="F123" s="434"/>
      <c r="G123" s="424" t="s">
        <v>319</v>
      </c>
      <c r="H123" s="475"/>
      <c r="I123" s="416"/>
      <c r="J123" s="416"/>
      <c r="K123" s="416"/>
      <c r="L123" s="416"/>
      <c r="M123" s="599"/>
      <c r="N123" s="599"/>
      <c r="O123" s="599"/>
      <c r="P123" s="599"/>
      <c r="Q123" s="416"/>
      <c r="R123" s="416"/>
      <c r="S123" s="416"/>
      <c r="T123" s="454"/>
      <c r="U123" s="458">
        <f t="shared" si="30"/>
        <v>0</v>
      </c>
    </row>
    <row r="124" spans="1:21" ht="29.25" thickBot="1">
      <c r="A124" s="1" t="str">
        <f t="shared" si="21"/>
        <v>719</v>
      </c>
      <c r="B124" s="103" t="s">
        <v>344</v>
      </c>
      <c r="C124" s="172" t="str">
        <f t="shared" si="22"/>
        <v>3H100</v>
      </c>
      <c r="D124" s="536" t="s">
        <v>320</v>
      </c>
      <c r="E124" s="547"/>
      <c r="F124" s="547"/>
      <c r="G124" s="473" t="s">
        <v>321</v>
      </c>
      <c r="H124" s="538"/>
      <c r="I124" s="481"/>
      <c r="J124" s="481"/>
      <c r="K124" s="481"/>
      <c r="L124" s="481"/>
      <c r="M124" s="600"/>
      <c r="N124" s="600"/>
      <c r="O124" s="600"/>
      <c r="P124" s="600"/>
      <c r="Q124" s="481"/>
      <c r="R124" s="481"/>
      <c r="S124" s="481"/>
      <c r="T124" s="482"/>
      <c r="U124" s="459">
        <f t="shared" si="30"/>
        <v>0</v>
      </c>
    </row>
    <row r="125" spans="1:21" ht="16.5" thickBot="1">
      <c r="A125" s="1" t="str">
        <f t="shared" si="21"/>
        <v>719</v>
      </c>
      <c r="B125" s="103" t="s">
        <v>344</v>
      </c>
      <c r="C125" s="172">
        <f t="shared" si="22"/>
        <v>39999</v>
      </c>
      <c r="D125" s="498">
        <v>39999</v>
      </c>
      <c r="E125" s="525"/>
      <c r="F125" s="548"/>
      <c r="G125" s="474" t="s">
        <v>322</v>
      </c>
      <c r="H125" s="101">
        <f>H124+H123+H122+H1162+H121+H120+H119+H113+H108</f>
        <v>650155</v>
      </c>
      <c r="I125" s="102">
        <f aca="true" t="shared" si="33" ref="I125:T125">I124+I123+I122+I1162+I121+I120+I119+I113+I108</f>
        <v>0</v>
      </c>
      <c r="J125" s="102">
        <f t="shared" si="33"/>
        <v>0</v>
      </c>
      <c r="K125" s="102">
        <f t="shared" si="33"/>
        <v>388080</v>
      </c>
      <c r="L125" s="102">
        <f t="shared" si="33"/>
        <v>173936</v>
      </c>
      <c r="M125" s="102">
        <f t="shared" si="33"/>
        <v>0</v>
      </c>
      <c r="N125" s="102">
        <f t="shared" si="33"/>
        <v>0</v>
      </c>
      <c r="O125" s="102">
        <f t="shared" si="33"/>
        <v>0</v>
      </c>
      <c r="P125" s="102">
        <f t="shared" si="33"/>
        <v>0</v>
      </c>
      <c r="Q125" s="102">
        <f t="shared" si="33"/>
        <v>0</v>
      </c>
      <c r="R125" s="102">
        <f t="shared" si="33"/>
        <v>3597</v>
      </c>
      <c r="S125" s="102">
        <f t="shared" si="33"/>
        <v>0</v>
      </c>
      <c r="T125" s="102">
        <f t="shared" si="33"/>
        <v>0</v>
      </c>
      <c r="U125" s="133">
        <f t="shared" si="30"/>
        <v>1215768</v>
      </c>
    </row>
    <row r="126" spans="1:21" ht="16.5" thickBot="1">
      <c r="A126" s="1" t="str">
        <f t="shared" si="21"/>
        <v>719</v>
      </c>
      <c r="B126" s="103" t="s">
        <v>344</v>
      </c>
      <c r="C126" s="172" t="str">
        <f t="shared" si="22"/>
        <v>48888</v>
      </c>
      <c r="D126" s="498" t="s">
        <v>323</v>
      </c>
      <c r="E126" s="525"/>
      <c r="F126" s="548"/>
      <c r="G126" s="474" t="s">
        <v>324</v>
      </c>
      <c r="H126" s="546"/>
      <c r="I126" s="546"/>
      <c r="J126" s="546"/>
      <c r="K126" s="546"/>
      <c r="L126" s="546"/>
      <c r="M126" s="601"/>
      <c r="N126" s="601"/>
      <c r="O126" s="601"/>
      <c r="P126" s="601"/>
      <c r="Q126" s="546"/>
      <c r="R126" s="546"/>
      <c r="S126" s="546"/>
      <c r="T126" s="546"/>
      <c r="U126" s="545">
        <f t="shared" si="30"/>
        <v>0</v>
      </c>
    </row>
    <row r="127" spans="1:21" ht="16.5" thickBot="1">
      <c r="A127" s="1" t="str">
        <f t="shared" si="21"/>
        <v>719</v>
      </c>
      <c r="B127" s="103" t="s">
        <v>344</v>
      </c>
      <c r="C127" s="172">
        <f t="shared" si="22"/>
        <v>49999</v>
      </c>
      <c r="D127" s="498">
        <v>49999</v>
      </c>
      <c r="E127" s="549"/>
      <c r="F127" s="550"/>
      <c r="G127" s="474" t="s">
        <v>325</v>
      </c>
      <c r="H127" s="131">
        <f>H126+H125+H106+H33</f>
        <v>1577063</v>
      </c>
      <c r="I127" s="132">
        <f aca="true" t="shared" si="34" ref="I127:T127">I126+I125+I106+I33</f>
        <v>0</v>
      </c>
      <c r="J127" s="132">
        <f t="shared" si="34"/>
        <v>0</v>
      </c>
      <c r="K127" s="132">
        <f t="shared" si="34"/>
        <v>653750</v>
      </c>
      <c r="L127" s="132">
        <f t="shared" si="34"/>
        <v>306825</v>
      </c>
      <c r="M127" s="132">
        <f t="shared" si="34"/>
        <v>0</v>
      </c>
      <c r="N127" s="132">
        <f t="shared" si="34"/>
        <v>0</v>
      </c>
      <c r="O127" s="132">
        <f t="shared" si="34"/>
        <v>0</v>
      </c>
      <c r="P127" s="132">
        <f t="shared" si="34"/>
        <v>0</v>
      </c>
      <c r="Q127" s="132">
        <f t="shared" si="34"/>
        <v>0</v>
      </c>
      <c r="R127" s="132">
        <f t="shared" si="34"/>
        <v>6822</v>
      </c>
      <c r="S127" s="132">
        <f t="shared" si="34"/>
        <v>0</v>
      </c>
      <c r="T127" s="132">
        <f t="shared" si="34"/>
        <v>0</v>
      </c>
      <c r="U127" s="134">
        <f t="shared" si="30"/>
        <v>2544460</v>
      </c>
    </row>
  </sheetData>
  <sheetProtection password="A01C" sheet="1"/>
  <mergeCells count="17">
    <mergeCell ref="U9:U10"/>
    <mergeCell ref="D15:U15"/>
    <mergeCell ref="D34:U34"/>
    <mergeCell ref="H8:U8"/>
    <mergeCell ref="Q9:Q10"/>
    <mergeCell ref="R9:R10"/>
    <mergeCell ref="S9:S10"/>
    <mergeCell ref="D107:U107"/>
    <mergeCell ref="D3:U3"/>
    <mergeCell ref="G4:K4"/>
    <mergeCell ref="M4:R4"/>
    <mergeCell ref="D9:F10"/>
    <mergeCell ref="G9:G10"/>
    <mergeCell ref="T9:T10"/>
    <mergeCell ref="H9:I9"/>
    <mergeCell ref="J9:L9"/>
    <mergeCell ref="M9:P9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6"/>
  <sheetViews>
    <sheetView zoomScale="106" zoomScaleNormal="106" zoomScalePageLayoutView="0" workbookViewId="0" topLeftCell="H1">
      <selection activeCell="M68" sqref="M68:M72"/>
    </sheetView>
  </sheetViews>
  <sheetFormatPr defaultColWidth="9.140625" defaultRowHeight="15"/>
  <cols>
    <col min="1" max="2" width="0" style="38" hidden="1" customWidth="1"/>
    <col min="3" max="3" width="11.421875" style="144" hidden="1" customWidth="1"/>
    <col min="4" max="4" width="9.00390625" style="52" customWidth="1"/>
    <col min="5" max="5" width="8.421875" style="52" bestFit="1" customWidth="1"/>
    <col min="6" max="6" width="7.28125" style="52" bestFit="1" customWidth="1"/>
    <col min="7" max="7" width="48.421875" style="53" customWidth="1"/>
    <col min="8" max="16" width="18.7109375" style="54" customWidth="1"/>
    <col min="17" max="16384" width="9.140625" style="38" customWidth="1"/>
  </cols>
  <sheetData>
    <row r="2" spans="4:16" ht="19.5" thickBot="1">
      <c r="D2" s="36"/>
      <c r="E2" s="37"/>
      <c r="F2" s="37"/>
      <c r="G2" s="690" t="s">
        <v>345</v>
      </c>
      <c r="H2" s="690"/>
      <c r="I2" s="690"/>
      <c r="J2" s="690"/>
      <c r="K2" s="690"/>
      <c r="L2" s="690"/>
      <c r="M2" s="690"/>
      <c r="N2" s="690"/>
      <c r="O2" s="691"/>
      <c r="P2" s="38"/>
    </row>
    <row r="3" spans="4:16" ht="13.5" thickBot="1">
      <c r="D3" s="692" t="s">
        <v>96</v>
      </c>
      <c r="E3" s="693"/>
      <c r="F3" s="693"/>
      <c r="G3" s="693"/>
      <c r="H3" s="694"/>
      <c r="I3" s="692" t="s">
        <v>97</v>
      </c>
      <c r="J3" s="693"/>
      <c r="K3" s="693"/>
      <c r="L3" s="693"/>
      <c r="M3" s="693"/>
      <c r="N3" s="693"/>
      <c r="O3" s="693"/>
      <c r="P3" s="38"/>
    </row>
    <row r="4" spans="4:16" ht="13.5" thickBot="1">
      <c r="D4" s="5"/>
      <c r="E4" s="39"/>
      <c r="F4" s="39"/>
      <c r="G4" s="39"/>
      <c r="H4" s="40"/>
      <c r="I4" s="41"/>
      <c r="J4" s="42"/>
      <c r="K4" s="42"/>
      <c r="L4" s="42"/>
      <c r="M4" s="42"/>
      <c r="N4" s="42"/>
      <c r="O4" s="42"/>
      <c r="P4" s="42"/>
    </row>
    <row r="5" spans="4:16" ht="13.5" thickBot="1">
      <c r="D5" s="11" t="s">
        <v>98</v>
      </c>
      <c r="E5" s="147" t="s">
        <v>99</v>
      </c>
      <c r="F5" s="39"/>
      <c r="G5" s="43" t="s">
        <v>100</v>
      </c>
      <c r="H5" s="146" t="str">
        <f>Info!B2</f>
        <v>719</v>
      </c>
      <c r="K5" s="44" t="s">
        <v>101</v>
      </c>
      <c r="L5" s="44"/>
      <c r="M5" s="146" t="str">
        <f>Info!B3</f>
        <v>2019</v>
      </c>
      <c r="N5" s="45"/>
      <c r="O5" s="39"/>
      <c r="P5" s="39"/>
    </row>
    <row r="6" spans="4:16" ht="16.5" thickBot="1">
      <c r="D6" s="18"/>
      <c r="E6" s="46"/>
      <c r="F6" s="46"/>
      <c r="G6" s="46"/>
      <c r="H6" s="47"/>
      <c r="I6" s="48"/>
      <c r="J6" s="49"/>
      <c r="K6" s="49"/>
      <c r="L6" s="49"/>
      <c r="M6" s="46"/>
      <c r="N6" s="46"/>
      <c r="O6" s="46"/>
      <c r="P6" s="46"/>
    </row>
    <row r="7" spans="4:16" ht="13.5" thickBot="1">
      <c r="D7" s="36"/>
      <c r="E7" s="36"/>
      <c r="F7" s="36"/>
      <c r="G7" s="50"/>
      <c r="H7" s="141" t="s">
        <v>346</v>
      </c>
      <c r="I7" s="141" t="s">
        <v>347</v>
      </c>
      <c r="J7" s="141" t="s">
        <v>348</v>
      </c>
      <c r="K7" s="141" t="s">
        <v>349</v>
      </c>
      <c r="L7" s="141" t="s">
        <v>350</v>
      </c>
      <c r="M7" s="141" t="s">
        <v>351</v>
      </c>
      <c r="N7" s="142" t="s">
        <v>352</v>
      </c>
      <c r="O7" s="143" t="s">
        <v>353</v>
      </c>
      <c r="P7" s="51"/>
    </row>
    <row r="8" spans="4:16" ht="12.75" customHeight="1">
      <c r="D8" s="695"/>
      <c r="E8" s="696"/>
      <c r="F8" s="697"/>
      <c r="G8" s="701"/>
      <c r="H8" s="703" t="s">
        <v>354</v>
      </c>
      <c r="I8" s="686" t="s">
        <v>355</v>
      </c>
      <c r="J8" s="686" t="s">
        <v>356</v>
      </c>
      <c r="K8" s="686" t="s">
        <v>357</v>
      </c>
      <c r="L8" s="686" t="s">
        <v>358</v>
      </c>
      <c r="M8" s="686" t="s">
        <v>359</v>
      </c>
      <c r="N8" s="705" t="s">
        <v>360</v>
      </c>
      <c r="O8" s="686" t="s">
        <v>361</v>
      </c>
      <c r="P8" s="686" t="s">
        <v>362</v>
      </c>
    </row>
    <row r="9" spans="4:16" ht="94.5" customHeight="1" thickBot="1">
      <c r="D9" s="698"/>
      <c r="E9" s="699"/>
      <c r="F9" s="700"/>
      <c r="G9" s="702"/>
      <c r="H9" s="704"/>
      <c r="I9" s="687"/>
      <c r="J9" s="687"/>
      <c r="K9" s="687"/>
      <c r="L9" s="687"/>
      <c r="M9" s="687"/>
      <c r="N9" s="706"/>
      <c r="O9" s="687"/>
      <c r="P9" s="687"/>
    </row>
    <row r="10" spans="1:16" ht="19.5" customHeight="1" hidden="1">
      <c r="A10" s="103" t="s">
        <v>326</v>
      </c>
      <c r="B10" s="103" t="s">
        <v>327</v>
      </c>
      <c r="C10" s="402" t="s">
        <v>328</v>
      </c>
      <c r="D10" s="392"/>
      <c r="E10" s="392"/>
      <c r="F10" s="392"/>
      <c r="G10" s="393"/>
      <c r="H10" s="395" t="s">
        <v>363</v>
      </c>
      <c r="I10" s="395" t="s">
        <v>364</v>
      </c>
      <c r="J10" s="395" t="s">
        <v>365</v>
      </c>
      <c r="K10" s="395" t="s">
        <v>366</v>
      </c>
      <c r="L10" s="395" t="s">
        <v>367</v>
      </c>
      <c r="M10" s="395" t="s">
        <v>368</v>
      </c>
      <c r="N10" s="395" t="s">
        <v>352</v>
      </c>
      <c r="O10" s="395" t="s">
        <v>353</v>
      </c>
      <c r="P10" s="404" t="s">
        <v>369</v>
      </c>
    </row>
    <row r="11" spans="1:16" ht="19.5" customHeight="1" hidden="1">
      <c r="A11" s="1" t="s">
        <v>342</v>
      </c>
      <c r="B11" s="1" t="s">
        <v>342</v>
      </c>
      <c r="C11" s="1" t="s">
        <v>342</v>
      </c>
      <c r="D11" s="392"/>
      <c r="E11" s="392"/>
      <c r="F11" s="392"/>
      <c r="G11" s="393"/>
      <c r="H11" s="396">
        <v>0</v>
      </c>
      <c r="I11" s="396">
        <v>0</v>
      </c>
      <c r="J11" s="396">
        <v>0</v>
      </c>
      <c r="K11" s="396">
        <v>0</v>
      </c>
      <c r="L11" s="396">
        <v>0</v>
      </c>
      <c r="M11" s="396">
        <v>0</v>
      </c>
      <c r="N11" s="396">
        <v>0</v>
      </c>
      <c r="O11" s="396">
        <v>0</v>
      </c>
      <c r="P11" s="396">
        <v>0</v>
      </c>
    </row>
    <row r="12" spans="1:16" ht="19.5" customHeight="1" hidden="1">
      <c r="A12" s="1" t="s">
        <v>342</v>
      </c>
      <c r="B12" s="1" t="s">
        <v>342</v>
      </c>
      <c r="C12" s="1" t="s">
        <v>342</v>
      </c>
      <c r="D12" s="392"/>
      <c r="E12" s="392"/>
      <c r="F12" s="392"/>
      <c r="G12" s="393"/>
      <c r="H12" s="396">
        <v>0</v>
      </c>
      <c r="I12" s="396">
        <v>0</v>
      </c>
      <c r="J12" s="396">
        <v>0</v>
      </c>
      <c r="K12" s="396">
        <v>0</v>
      </c>
      <c r="L12" s="396">
        <v>0</v>
      </c>
      <c r="M12" s="396">
        <v>0</v>
      </c>
      <c r="N12" s="396">
        <v>0</v>
      </c>
      <c r="O12" s="396">
        <v>0</v>
      </c>
      <c r="P12" s="396">
        <v>0</v>
      </c>
    </row>
    <row r="13" spans="1:16" ht="19.5" customHeight="1" hidden="1" thickBot="1">
      <c r="A13" s="1" t="s">
        <v>342</v>
      </c>
      <c r="B13" s="1" t="s">
        <v>342</v>
      </c>
      <c r="C13" s="1" t="s">
        <v>342</v>
      </c>
      <c r="D13" s="392"/>
      <c r="E13" s="392"/>
      <c r="F13" s="392"/>
      <c r="G13" s="393"/>
      <c r="H13" s="396">
        <v>0</v>
      </c>
      <c r="I13" s="396">
        <v>0</v>
      </c>
      <c r="J13" s="396">
        <v>0</v>
      </c>
      <c r="K13" s="396">
        <v>0</v>
      </c>
      <c r="L13" s="396">
        <v>0</v>
      </c>
      <c r="M13" s="396">
        <v>0</v>
      </c>
      <c r="N13" s="396">
        <v>0</v>
      </c>
      <c r="O13" s="396">
        <v>0</v>
      </c>
      <c r="P13" s="396">
        <v>0</v>
      </c>
    </row>
    <row r="14" spans="3:15" s="1" customFormat="1" ht="17.25" thickBot="1">
      <c r="C14" s="145"/>
      <c r="D14" s="681" t="s">
        <v>107</v>
      </c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8"/>
    </row>
    <row r="15" spans="1:16" ht="42.75">
      <c r="A15" s="38" t="str">
        <f>$H$5</f>
        <v>719</v>
      </c>
      <c r="B15" s="403" t="s">
        <v>370</v>
      </c>
      <c r="C15" s="144" t="str">
        <f>IF(F15="",IF(E15="",D15,E15),F15)</f>
        <v>1A100</v>
      </c>
      <c r="D15" s="419" t="s">
        <v>108</v>
      </c>
      <c r="E15" s="420"/>
      <c r="F15" s="420"/>
      <c r="G15" s="444" t="s">
        <v>109</v>
      </c>
      <c r="H15" s="555">
        <f>H16+H17</f>
        <v>2190209</v>
      </c>
      <c r="I15" s="558">
        <f>I16+I17</f>
        <v>0</v>
      </c>
      <c r="J15" s="358">
        <f aca="true" t="shared" si="0" ref="J15:P15">J16+J17</f>
        <v>0</v>
      </c>
      <c r="K15" s="358">
        <f t="shared" si="0"/>
        <v>0</v>
      </c>
      <c r="L15" s="358">
        <f t="shared" si="0"/>
        <v>0</v>
      </c>
      <c r="M15" s="358">
        <f t="shared" si="0"/>
        <v>0</v>
      </c>
      <c r="N15" s="358">
        <f t="shared" si="0"/>
        <v>0</v>
      </c>
      <c r="O15" s="358">
        <f t="shared" si="0"/>
        <v>0</v>
      </c>
      <c r="P15" s="359">
        <f t="shared" si="0"/>
        <v>0</v>
      </c>
    </row>
    <row r="16" spans="1:16" ht="14.25">
      <c r="A16" s="38" t="str">
        <f aca="true" t="shared" si="1" ref="A16:A79">$H$5</f>
        <v>719</v>
      </c>
      <c r="B16" s="403" t="s">
        <v>370</v>
      </c>
      <c r="C16" s="144" t="str">
        <f>IF(F16="",IF(E16="",D16,E16),F16)</f>
        <v>1A110</v>
      </c>
      <c r="D16" s="422"/>
      <c r="E16" s="412" t="s">
        <v>110</v>
      </c>
      <c r="F16" s="406"/>
      <c r="G16" s="417" t="s">
        <v>111</v>
      </c>
      <c r="H16" s="556">
        <f>VLOOKUP(C16,modello_la_min!C:U,19,FALSE)</f>
        <v>2190209</v>
      </c>
      <c r="I16" s="117"/>
      <c r="J16" s="116"/>
      <c r="K16" s="116"/>
      <c r="L16" s="116"/>
      <c r="M16" s="116"/>
      <c r="N16" s="116"/>
      <c r="O16" s="116"/>
      <c r="P16" s="360"/>
    </row>
    <row r="17" spans="1:16" ht="27.75" thickBot="1">
      <c r="A17" s="38" t="str">
        <f t="shared" si="1"/>
        <v>719</v>
      </c>
      <c r="B17" s="403" t="s">
        <v>370</v>
      </c>
      <c r="C17" s="144" t="str">
        <f>IF(F17="",IF(E17="",D17,E17),F17)</f>
        <v>1A120</v>
      </c>
      <c r="D17" s="486"/>
      <c r="E17" s="487" t="s">
        <v>112</v>
      </c>
      <c r="F17" s="428"/>
      <c r="G17" s="516" t="s">
        <v>113</v>
      </c>
      <c r="H17" s="557">
        <f>VLOOKUP(C17,modello_la_min!C:U,19,FALSE)</f>
        <v>0</v>
      </c>
      <c r="I17" s="447"/>
      <c r="J17" s="368"/>
      <c r="K17" s="368"/>
      <c r="L17" s="368"/>
      <c r="M17" s="368"/>
      <c r="N17" s="368"/>
      <c r="O17" s="368"/>
      <c r="P17" s="369"/>
    </row>
    <row r="18" spans="1:16" ht="29.25" thickBot="1">
      <c r="A18" s="38" t="str">
        <f t="shared" si="1"/>
        <v>719</v>
      </c>
      <c r="B18" s="403" t="s">
        <v>370</v>
      </c>
      <c r="C18" s="144" t="str">
        <f>IF(F18="",IF(E18="",D18,E18),F18)</f>
        <v>1B100</v>
      </c>
      <c r="D18" s="492" t="s">
        <v>114</v>
      </c>
      <c r="E18" s="493"/>
      <c r="F18" s="493"/>
      <c r="G18" s="511" t="s">
        <v>115</v>
      </c>
      <c r="H18" s="560">
        <f>VLOOKUP(C18,modello_la_min!C:U,19,FALSE)</f>
        <v>0</v>
      </c>
      <c r="I18" s="118"/>
      <c r="J18" s="364"/>
      <c r="K18" s="364"/>
      <c r="L18" s="364"/>
      <c r="M18" s="364"/>
      <c r="N18" s="364"/>
      <c r="O18" s="364"/>
      <c r="P18" s="365"/>
    </row>
    <row r="19" spans="1:16" ht="29.25" thickBot="1">
      <c r="A19" s="38" t="str">
        <f t="shared" si="1"/>
        <v>719</v>
      </c>
      <c r="B19" s="403" t="s">
        <v>370</v>
      </c>
      <c r="C19" s="144" t="str">
        <f aca="true" t="shared" si="2" ref="C19:C82">IF(F19="",IF(E19="",D19,E19),F19)</f>
        <v>1C100</v>
      </c>
      <c r="D19" s="539" t="s">
        <v>116</v>
      </c>
      <c r="E19" s="540"/>
      <c r="F19" s="540"/>
      <c r="G19" s="561" t="s">
        <v>117</v>
      </c>
      <c r="H19" s="562">
        <f>VLOOKUP(C19,modello_la_min!C:U,19,FALSE)</f>
        <v>512052</v>
      </c>
      <c r="I19" s="563"/>
      <c r="J19" s="564"/>
      <c r="K19" s="564"/>
      <c r="L19" s="564"/>
      <c r="M19" s="564"/>
      <c r="N19" s="564"/>
      <c r="O19" s="564"/>
      <c r="P19" s="565"/>
    </row>
    <row r="20" spans="1:16" ht="15" thickBot="1">
      <c r="A20" s="38" t="str">
        <f t="shared" si="1"/>
        <v>719</v>
      </c>
      <c r="B20" s="403" t="s">
        <v>370</v>
      </c>
      <c r="C20" s="144" t="str">
        <f t="shared" si="2"/>
        <v>1D100</v>
      </c>
      <c r="D20" s="492" t="s">
        <v>118</v>
      </c>
      <c r="E20" s="493"/>
      <c r="F20" s="493"/>
      <c r="G20" s="511" t="s">
        <v>119</v>
      </c>
      <c r="H20" s="560">
        <f>VLOOKUP(C20,modello_la_min!C:U,19,FALSE)</f>
        <v>0</v>
      </c>
      <c r="I20" s="118"/>
      <c r="J20" s="364"/>
      <c r="K20" s="364"/>
      <c r="L20" s="364"/>
      <c r="M20" s="364"/>
      <c r="N20" s="364"/>
      <c r="O20" s="364"/>
      <c r="P20" s="365"/>
    </row>
    <row r="21" spans="1:16" ht="29.25" thickBot="1">
      <c r="A21" s="38" t="str">
        <f t="shared" si="1"/>
        <v>719</v>
      </c>
      <c r="B21" s="403" t="s">
        <v>370</v>
      </c>
      <c r="C21" s="144" t="str">
        <f t="shared" si="2"/>
        <v>1E100</v>
      </c>
      <c r="D21" s="566" t="s">
        <v>120</v>
      </c>
      <c r="E21" s="540"/>
      <c r="F21" s="540"/>
      <c r="G21" s="561" t="s">
        <v>121</v>
      </c>
      <c r="H21" s="562">
        <f>VLOOKUP(C21,modello_la_min!C:U,19,FALSE)</f>
        <v>0</v>
      </c>
      <c r="I21" s="563"/>
      <c r="J21" s="564"/>
      <c r="K21" s="564"/>
      <c r="L21" s="564"/>
      <c r="M21" s="564"/>
      <c r="N21" s="564"/>
      <c r="O21" s="564"/>
      <c r="P21" s="565"/>
    </row>
    <row r="22" spans="1:16" ht="57">
      <c r="A22" s="38" t="str">
        <f t="shared" si="1"/>
        <v>719</v>
      </c>
      <c r="B22" s="403" t="s">
        <v>370</v>
      </c>
      <c r="C22" s="144" t="str">
        <f t="shared" si="2"/>
        <v>1F100</v>
      </c>
      <c r="D22" s="471" t="s">
        <v>122</v>
      </c>
      <c r="E22" s="420"/>
      <c r="F22" s="420"/>
      <c r="G22" s="444" t="s">
        <v>123</v>
      </c>
      <c r="H22" s="555">
        <f>H23+H27</f>
        <v>1808101</v>
      </c>
      <c r="I22" s="567">
        <f>I23+I27</f>
        <v>0</v>
      </c>
      <c r="J22" s="366">
        <f aca="true" t="shared" si="3" ref="J22:P22">J23+J27</f>
        <v>0</v>
      </c>
      <c r="K22" s="366">
        <f t="shared" si="3"/>
        <v>0</v>
      </c>
      <c r="L22" s="366">
        <f t="shared" si="3"/>
        <v>0</v>
      </c>
      <c r="M22" s="366">
        <f t="shared" si="3"/>
        <v>0</v>
      </c>
      <c r="N22" s="366">
        <f t="shared" si="3"/>
        <v>0</v>
      </c>
      <c r="O22" s="366">
        <f t="shared" si="3"/>
        <v>0</v>
      </c>
      <c r="P22" s="367">
        <f t="shared" si="3"/>
        <v>0</v>
      </c>
    </row>
    <row r="23" spans="1:16" ht="14.25">
      <c r="A23" s="38" t="str">
        <f t="shared" si="1"/>
        <v>719</v>
      </c>
      <c r="B23" s="403" t="s">
        <v>370</v>
      </c>
      <c r="C23" s="144" t="str">
        <f t="shared" si="2"/>
        <v>1F110</v>
      </c>
      <c r="D23" s="425"/>
      <c r="E23" s="412" t="s">
        <v>124</v>
      </c>
      <c r="F23" s="414"/>
      <c r="G23" s="417" t="s">
        <v>125</v>
      </c>
      <c r="H23" s="556">
        <f>SUM(H24:H26)</f>
        <v>1176202</v>
      </c>
      <c r="I23" s="559">
        <f>SUM(I24:I26)</f>
        <v>0</v>
      </c>
      <c r="J23" s="357">
        <f aca="true" t="shared" si="4" ref="J23:P23">SUM(J24:J26)</f>
        <v>0</v>
      </c>
      <c r="K23" s="357">
        <f t="shared" si="4"/>
        <v>0</v>
      </c>
      <c r="L23" s="357">
        <f t="shared" si="4"/>
        <v>0</v>
      </c>
      <c r="M23" s="357">
        <f t="shared" si="4"/>
        <v>0</v>
      </c>
      <c r="N23" s="357">
        <f t="shared" si="4"/>
        <v>0</v>
      </c>
      <c r="O23" s="357">
        <f t="shared" si="4"/>
        <v>0</v>
      </c>
      <c r="P23" s="361">
        <f t="shared" si="4"/>
        <v>0</v>
      </c>
    </row>
    <row r="24" spans="1:16" ht="24">
      <c r="A24" s="38" t="str">
        <f t="shared" si="1"/>
        <v>719</v>
      </c>
      <c r="B24" s="403" t="s">
        <v>370</v>
      </c>
      <c r="C24" s="144" t="str">
        <f t="shared" si="2"/>
        <v>1F111</v>
      </c>
      <c r="D24" s="425"/>
      <c r="E24" s="406"/>
      <c r="F24" s="414" t="s">
        <v>126</v>
      </c>
      <c r="G24" s="418" t="s">
        <v>127</v>
      </c>
      <c r="H24" s="556">
        <f>VLOOKUP(C24,modello_la_min!C:U,19,FALSE)</f>
        <v>0</v>
      </c>
      <c r="I24" s="117"/>
      <c r="J24" s="116"/>
      <c r="K24" s="116"/>
      <c r="L24" s="116"/>
      <c r="M24" s="116"/>
      <c r="N24" s="116"/>
      <c r="O24" s="116"/>
      <c r="P24" s="360"/>
    </row>
    <row r="25" spans="1:16" ht="24">
      <c r="A25" s="38" t="str">
        <f t="shared" si="1"/>
        <v>719</v>
      </c>
      <c r="B25" s="403" t="s">
        <v>370</v>
      </c>
      <c r="C25" s="144" t="str">
        <f t="shared" si="2"/>
        <v>1F112</v>
      </c>
      <c r="D25" s="425"/>
      <c r="E25" s="406"/>
      <c r="F25" s="405" t="s">
        <v>128</v>
      </c>
      <c r="G25" s="418" t="s">
        <v>129</v>
      </c>
      <c r="H25" s="556">
        <f>VLOOKUP(C25,modello_la_min!C:U,19,FALSE)</f>
        <v>0</v>
      </c>
      <c r="I25" s="117"/>
      <c r="J25" s="116"/>
      <c r="K25" s="116"/>
      <c r="L25" s="116"/>
      <c r="M25" s="116"/>
      <c r="N25" s="116"/>
      <c r="O25" s="116"/>
      <c r="P25" s="360"/>
    </row>
    <row r="26" spans="1:16" ht="14.25">
      <c r="A26" s="38" t="str">
        <f t="shared" si="1"/>
        <v>719</v>
      </c>
      <c r="B26" s="403" t="s">
        <v>370</v>
      </c>
      <c r="C26" s="144" t="str">
        <f t="shared" si="2"/>
        <v>1F113</v>
      </c>
      <c r="D26" s="425"/>
      <c r="E26" s="406"/>
      <c r="F26" s="405" t="s">
        <v>130</v>
      </c>
      <c r="G26" s="418" t="s">
        <v>131</v>
      </c>
      <c r="H26" s="556">
        <f>VLOOKUP(C26,modello_la_min!C:U,19,FALSE)</f>
        <v>1176202</v>
      </c>
      <c r="I26" s="117"/>
      <c r="J26" s="116"/>
      <c r="K26" s="116"/>
      <c r="L26" s="116"/>
      <c r="M26" s="116"/>
      <c r="N26" s="116"/>
      <c r="O26" s="116"/>
      <c r="P26" s="360"/>
    </row>
    <row r="27" spans="1:16" ht="40.5">
      <c r="A27" s="38" t="str">
        <f t="shared" si="1"/>
        <v>719</v>
      </c>
      <c r="B27" s="403" t="s">
        <v>370</v>
      </c>
      <c r="C27" s="144" t="str">
        <f t="shared" si="2"/>
        <v>1F120</v>
      </c>
      <c r="D27" s="425"/>
      <c r="E27" s="412" t="s">
        <v>132</v>
      </c>
      <c r="F27" s="406"/>
      <c r="G27" s="417" t="s">
        <v>133</v>
      </c>
      <c r="H27" s="556">
        <f>SUM(H28:H29)</f>
        <v>631899</v>
      </c>
      <c r="I27" s="559">
        <f>SUM(I28:I29)</f>
        <v>0</v>
      </c>
      <c r="J27" s="357">
        <f aca="true" t="shared" si="5" ref="J27:P27">SUM(J28:J29)</f>
        <v>0</v>
      </c>
      <c r="K27" s="357">
        <f t="shared" si="5"/>
        <v>0</v>
      </c>
      <c r="L27" s="357">
        <f t="shared" si="5"/>
        <v>0</v>
      </c>
      <c r="M27" s="357">
        <f t="shared" si="5"/>
        <v>0</v>
      </c>
      <c r="N27" s="357">
        <f t="shared" si="5"/>
        <v>0</v>
      </c>
      <c r="O27" s="357">
        <f t="shared" si="5"/>
        <v>0</v>
      </c>
      <c r="P27" s="361">
        <f t="shared" si="5"/>
        <v>0</v>
      </c>
    </row>
    <row r="28" spans="1:16" ht="14.25">
      <c r="A28" s="38" t="str">
        <f t="shared" si="1"/>
        <v>719</v>
      </c>
      <c r="B28" s="403" t="s">
        <v>370</v>
      </c>
      <c r="C28" s="144" t="str">
        <f t="shared" si="2"/>
        <v>1F121</v>
      </c>
      <c r="D28" s="427"/>
      <c r="E28" s="405"/>
      <c r="F28" s="405" t="s">
        <v>134</v>
      </c>
      <c r="G28" s="418" t="s">
        <v>135</v>
      </c>
      <c r="H28" s="556">
        <f>VLOOKUP(C28,modello_la_min!C:U,19,FALSE)</f>
        <v>631899</v>
      </c>
      <c r="I28" s="117"/>
      <c r="J28" s="116"/>
      <c r="K28" s="116"/>
      <c r="L28" s="116"/>
      <c r="M28" s="116"/>
      <c r="N28" s="116"/>
      <c r="O28" s="116"/>
      <c r="P28" s="360"/>
    </row>
    <row r="29" spans="1:16" ht="15" thickBot="1">
      <c r="A29" s="38" t="str">
        <f t="shared" si="1"/>
        <v>719</v>
      </c>
      <c r="B29" s="403" t="s">
        <v>370</v>
      </c>
      <c r="C29" s="144" t="str">
        <f t="shared" si="2"/>
        <v>1F122</v>
      </c>
      <c r="D29" s="499"/>
      <c r="E29" s="500"/>
      <c r="F29" s="500" t="s">
        <v>136</v>
      </c>
      <c r="G29" s="508" t="s">
        <v>137</v>
      </c>
      <c r="H29" s="557">
        <f>VLOOKUP(C29,modello_la_min!C:U,19,FALSE)</f>
        <v>0</v>
      </c>
      <c r="I29" s="447"/>
      <c r="J29" s="368"/>
      <c r="K29" s="368"/>
      <c r="L29" s="368"/>
      <c r="M29" s="368"/>
      <c r="N29" s="368"/>
      <c r="O29" s="368"/>
      <c r="P29" s="369"/>
    </row>
    <row r="30" spans="1:16" ht="15" thickBot="1">
      <c r="A30" s="38" t="str">
        <f t="shared" si="1"/>
        <v>719</v>
      </c>
      <c r="B30" s="403" t="s">
        <v>370</v>
      </c>
      <c r="C30" s="144" t="str">
        <f t="shared" si="2"/>
        <v>1G100</v>
      </c>
      <c r="D30" s="498" t="s">
        <v>138</v>
      </c>
      <c r="E30" s="493"/>
      <c r="F30" s="493"/>
      <c r="G30" s="511" t="s">
        <v>139</v>
      </c>
      <c r="H30" s="560">
        <f>VLOOKUP(C30,modello_la_min!C:U,19,FALSE)</f>
        <v>4316475</v>
      </c>
      <c r="I30" s="118"/>
      <c r="J30" s="364"/>
      <c r="K30" s="364"/>
      <c r="L30" s="364"/>
      <c r="M30" s="364"/>
      <c r="N30" s="364"/>
      <c r="O30" s="364"/>
      <c r="P30" s="365"/>
    </row>
    <row r="31" spans="1:16" ht="15" thickBot="1">
      <c r="A31" s="38" t="str">
        <f t="shared" si="1"/>
        <v>719</v>
      </c>
      <c r="B31" s="403" t="s">
        <v>370</v>
      </c>
      <c r="C31" s="144" t="str">
        <f t="shared" si="2"/>
        <v>1H100</v>
      </c>
      <c r="D31" s="498" t="s">
        <v>140</v>
      </c>
      <c r="E31" s="493"/>
      <c r="F31" s="493"/>
      <c r="G31" s="511" t="s">
        <v>141</v>
      </c>
      <c r="H31" s="560">
        <f>VLOOKUP(C31,modello_la_min!C:U,19,FALSE)</f>
        <v>0</v>
      </c>
      <c r="I31" s="118"/>
      <c r="J31" s="364"/>
      <c r="K31" s="364"/>
      <c r="L31" s="364"/>
      <c r="M31" s="364"/>
      <c r="N31" s="364"/>
      <c r="O31" s="364"/>
      <c r="P31" s="365"/>
    </row>
    <row r="32" spans="1:16" ht="32.25" thickBot="1">
      <c r="A32" s="38" t="str">
        <f t="shared" si="1"/>
        <v>719</v>
      </c>
      <c r="B32" s="403" t="s">
        <v>370</v>
      </c>
      <c r="C32" s="144">
        <f t="shared" si="2"/>
        <v>19999</v>
      </c>
      <c r="D32" s="492">
        <v>19999</v>
      </c>
      <c r="E32" s="493"/>
      <c r="F32" s="493"/>
      <c r="G32" s="568" t="s">
        <v>142</v>
      </c>
      <c r="H32" s="560">
        <f>H31+H30+H22+H21+H20+H19+H18+H15</f>
        <v>8826837</v>
      </c>
      <c r="I32" s="569">
        <f>I31+I30+I22+I21+I20+I19+I18+I15</f>
        <v>0</v>
      </c>
      <c r="J32" s="362">
        <f aca="true" t="shared" si="6" ref="J32:P32">J31+J30+J22+J21+J20+J19+J18+J15</f>
        <v>0</v>
      </c>
      <c r="K32" s="362">
        <f t="shared" si="6"/>
        <v>0</v>
      </c>
      <c r="L32" s="362">
        <f t="shared" si="6"/>
        <v>0</v>
      </c>
      <c r="M32" s="362">
        <f t="shared" si="6"/>
        <v>0</v>
      </c>
      <c r="N32" s="362">
        <f t="shared" si="6"/>
        <v>0</v>
      </c>
      <c r="O32" s="362">
        <f t="shared" si="6"/>
        <v>0</v>
      </c>
      <c r="P32" s="363">
        <f t="shared" si="6"/>
        <v>0</v>
      </c>
    </row>
    <row r="33" spans="2:16" ht="17.25" thickBot="1">
      <c r="B33" s="403"/>
      <c r="D33" s="659" t="s">
        <v>143</v>
      </c>
      <c r="E33" s="660"/>
      <c r="F33" s="660"/>
      <c r="G33" s="660"/>
      <c r="H33" s="660"/>
      <c r="I33" s="660"/>
      <c r="J33" s="660"/>
      <c r="K33" s="660"/>
      <c r="L33" s="660"/>
      <c r="M33" s="660"/>
      <c r="N33" s="660"/>
      <c r="O33" s="689"/>
      <c r="P33" s="38"/>
    </row>
    <row r="34" spans="1:16" ht="14.25">
      <c r="A34" s="38" t="str">
        <f t="shared" si="1"/>
        <v>719</v>
      </c>
      <c r="B34" s="403" t="s">
        <v>370</v>
      </c>
      <c r="C34" s="144" t="str">
        <f t="shared" si="2"/>
        <v>2A100</v>
      </c>
      <c r="D34" s="419" t="s">
        <v>144</v>
      </c>
      <c r="E34" s="420"/>
      <c r="F34" s="420"/>
      <c r="G34" s="421" t="s">
        <v>145</v>
      </c>
      <c r="H34" s="374">
        <f>H35+H42+H48</f>
        <v>2764059</v>
      </c>
      <c r="I34" s="379">
        <f>I35+I42+I48</f>
        <v>0</v>
      </c>
      <c r="J34" s="366">
        <f aca="true" t="shared" si="7" ref="J34:P34">J35+J42+J48</f>
        <v>0</v>
      </c>
      <c r="K34" s="366">
        <f t="shared" si="7"/>
        <v>0</v>
      </c>
      <c r="L34" s="366">
        <f t="shared" si="7"/>
        <v>0</v>
      </c>
      <c r="M34" s="366">
        <f t="shared" si="7"/>
        <v>0</v>
      </c>
      <c r="N34" s="366">
        <f t="shared" si="7"/>
        <v>0</v>
      </c>
      <c r="O34" s="366">
        <f t="shared" si="7"/>
        <v>0</v>
      </c>
      <c r="P34" s="367">
        <f t="shared" si="7"/>
        <v>0</v>
      </c>
    </row>
    <row r="35" spans="1:16" ht="14.25">
      <c r="A35" s="38" t="str">
        <f t="shared" si="1"/>
        <v>719</v>
      </c>
      <c r="B35" s="403" t="s">
        <v>370</v>
      </c>
      <c r="C35" s="144" t="str">
        <f t="shared" si="2"/>
        <v>2A110</v>
      </c>
      <c r="D35" s="437"/>
      <c r="E35" s="412" t="s">
        <v>146</v>
      </c>
      <c r="F35" s="433"/>
      <c r="G35" s="438" t="s">
        <v>147</v>
      </c>
      <c r="H35" s="375">
        <f>SUM(H36:H41)</f>
        <v>1226606</v>
      </c>
      <c r="I35" s="372">
        <f>SUM(I36:I41)</f>
        <v>0</v>
      </c>
      <c r="J35" s="357">
        <f aca="true" t="shared" si="8" ref="J35:P35">SUM(J36:J41)</f>
        <v>0</v>
      </c>
      <c r="K35" s="357">
        <f t="shared" si="8"/>
        <v>0</v>
      </c>
      <c r="L35" s="357">
        <f t="shared" si="8"/>
        <v>0</v>
      </c>
      <c r="M35" s="357">
        <f t="shared" si="8"/>
        <v>0</v>
      </c>
      <c r="N35" s="357">
        <f t="shared" si="8"/>
        <v>0</v>
      </c>
      <c r="O35" s="357">
        <f t="shared" si="8"/>
        <v>0</v>
      </c>
      <c r="P35" s="361">
        <f t="shared" si="8"/>
        <v>0</v>
      </c>
    </row>
    <row r="36" spans="1:16" ht="14.25">
      <c r="A36" s="38" t="str">
        <f t="shared" si="1"/>
        <v>719</v>
      </c>
      <c r="B36" s="403" t="s">
        <v>370</v>
      </c>
      <c r="C36" s="144" t="str">
        <f t="shared" si="2"/>
        <v>2A111</v>
      </c>
      <c r="D36" s="427"/>
      <c r="E36" s="405"/>
      <c r="F36" s="405" t="s">
        <v>148</v>
      </c>
      <c r="G36" s="426" t="s">
        <v>149</v>
      </c>
      <c r="H36" s="375">
        <f>VLOOKUP(C36,modello_la_min!C:U,19,FALSE)</f>
        <v>1226606</v>
      </c>
      <c r="I36" s="370"/>
      <c r="J36" s="116"/>
      <c r="K36" s="116"/>
      <c r="L36" s="116"/>
      <c r="M36" s="116"/>
      <c r="N36" s="116"/>
      <c r="O36" s="116"/>
      <c r="P36" s="360"/>
    </row>
    <row r="37" spans="1:16" ht="14.25">
      <c r="A37" s="38" t="str">
        <f t="shared" si="1"/>
        <v>719</v>
      </c>
      <c r="B37" s="403" t="s">
        <v>370</v>
      </c>
      <c r="C37" s="144" t="str">
        <f t="shared" si="2"/>
        <v>2A112</v>
      </c>
      <c r="D37" s="427"/>
      <c r="E37" s="405"/>
      <c r="F37" s="405" t="s">
        <v>150</v>
      </c>
      <c r="G37" s="426" t="s">
        <v>151</v>
      </c>
      <c r="H37" s="375">
        <f>VLOOKUP(C37,modello_la_min!C:U,19,FALSE)</f>
        <v>0</v>
      </c>
      <c r="I37" s="370"/>
      <c r="J37" s="116"/>
      <c r="K37" s="116"/>
      <c r="L37" s="116"/>
      <c r="M37" s="116"/>
      <c r="N37" s="116"/>
      <c r="O37" s="116"/>
      <c r="P37" s="360"/>
    </row>
    <row r="38" spans="1:16" ht="24">
      <c r="A38" s="38" t="str">
        <f t="shared" si="1"/>
        <v>719</v>
      </c>
      <c r="B38" s="403" t="s">
        <v>370</v>
      </c>
      <c r="C38" s="144" t="str">
        <f t="shared" si="2"/>
        <v>2A113</v>
      </c>
      <c r="D38" s="427"/>
      <c r="E38" s="405"/>
      <c r="F38" s="405" t="s">
        <v>152</v>
      </c>
      <c r="G38" s="426" t="s">
        <v>153</v>
      </c>
      <c r="H38" s="375">
        <f>VLOOKUP(C38,modello_la_min!C:U,19,FALSE)</f>
        <v>0</v>
      </c>
      <c r="I38" s="370"/>
      <c r="J38" s="116"/>
      <c r="K38" s="116"/>
      <c r="L38" s="116"/>
      <c r="M38" s="116"/>
      <c r="N38" s="116"/>
      <c r="O38" s="116"/>
      <c r="P38" s="360"/>
    </row>
    <row r="39" spans="1:16" ht="14.25">
      <c r="A39" s="38" t="str">
        <f t="shared" si="1"/>
        <v>719</v>
      </c>
      <c r="B39" s="403" t="s">
        <v>370</v>
      </c>
      <c r="C39" s="144" t="str">
        <f t="shared" si="2"/>
        <v>2A114</v>
      </c>
      <c r="D39" s="427"/>
      <c r="E39" s="405"/>
      <c r="F39" s="405" t="s">
        <v>154</v>
      </c>
      <c r="G39" s="426" t="s">
        <v>155</v>
      </c>
      <c r="H39" s="375">
        <f>VLOOKUP(C39,modello_la_min!C:U,19,FALSE)</f>
        <v>0</v>
      </c>
      <c r="I39" s="370"/>
      <c r="J39" s="116"/>
      <c r="K39" s="116"/>
      <c r="L39" s="116"/>
      <c r="M39" s="116"/>
      <c r="N39" s="116"/>
      <c r="O39" s="116"/>
      <c r="P39" s="360"/>
    </row>
    <row r="40" spans="1:16" ht="14.25">
      <c r="A40" s="38" t="str">
        <f t="shared" si="1"/>
        <v>719</v>
      </c>
      <c r="B40" s="403" t="s">
        <v>370</v>
      </c>
      <c r="C40" s="144" t="str">
        <f t="shared" si="2"/>
        <v>2A115</v>
      </c>
      <c r="D40" s="427"/>
      <c r="E40" s="405"/>
      <c r="F40" s="405" t="s">
        <v>156</v>
      </c>
      <c r="G40" s="439" t="s">
        <v>157</v>
      </c>
      <c r="H40" s="375">
        <f>VLOOKUP(C40,modello_la_min!C:U,19,FALSE)</f>
        <v>0</v>
      </c>
      <c r="I40" s="370"/>
      <c r="J40" s="116"/>
      <c r="K40" s="116"/>
      <c r="L40" s="116"/>
      <c r="M40" s="116"/>
      <c r="N40" s="116"/>
      <c r="O40" s="116"/>
      <c r="P40" s="360"/>
    </row>
    <row r="41" spans="1:16" ht="14.25">
      <c r="A41" s="38" t="str">
        <f t="shared" si="1"/>
        <v>719</v>
      </c>
      <c r="B41" s="403" t="s">
        <v>370</v>
      </c>
      <c r="C41" s="144" t="str">
        <f t="shared" si="2"/>
        <v>2A116</v>
      </c>
      <c r="D41" s="427"/>
      <c r="E41" s="405"/>
      <c r="F41" s="405" t="s">
        <v>158</v>
      </c>
      <c r="G41" s="426" t="s">
        <v>159</v>
      </c>
      <c r="H41" s="375">
        <f>VLOOKUP(C41,modello_la_min!C:U,19,FALSE)</f>
        <v>0</v>
      </c>
      <c r="I41" s="370"/>
      <c r="J41" s="116"/>
      <c r="K41" s="116"/>
      <c r="L41" s="116"/>
      <c r="M41" s="116"/>
      <c r="N41" s="116"/>
      <c r="O41" s="116"/>
      <c r="P41" s="360"/>
    </row>
    <row r="42" spans="1:16" ht="14.25">
      <c r="A42" s="38" t="str">
        <f t="shared" si="1"/>
        <v>719</v>
      </c>
      <c r="B42" s="403" t="s">
        <v>370</v>
      </c>
      <c r="C42" s="144" t="str">
        <f t="shared" si="2"/>
        <v>2A120</v>
      </c>
      <c r="D42" s="437"/>
      <c r="E42" s="412" t="s">
        <v>160</v>
      </c>
      <c r="F42" s="405"/>
      <c r="G42" s="438" t="s">
        <v>161</v>
      </c>
      <c r="H42" s="375">
        <f>SUM(H43:H47)</f>
        <v>0</v>
      </c>
      <c r="I42" s="372">
        <f>SUM(I43:I47)</f>
        <v>0</v>
      </c>
      <c r="J42" s="357">
        <f aca="true" t="shared" si="9" ref="J42:P42">SUM(J43:J47)</f>
        <v>0</v>
      </c>
      <c r="K42" s="357">
        <f t="shared" si="9"/>
        <v>0</v>
      </c>
      <c r="L42" s="357">
        <f t="shared" si="9"/>
        <v>0</v>
      </c>
      <c r="M42" s="357">
        <f t="shared" si="9"/>
        <v>0</v>
      </c>
      <c r="N42" s="357">
        <f t="shared" si="9"/>
        <v>0</v>
      </c>
      <c r="O42" s="357">
        <f t="shared" si="9"/>
        <v>0</v>
      </c>
      <c r="P42" s="361">
        <f t="shared" si="9"/>
        <v>0</v>
      </c>
    </row>
    <row r="43" spans="1:16" ht="14.25">
      <c r="A43" s="38" t="str">
        <f t="shared" si="1"/>
        <v>719</v>
      </c>
      <c r="B43" s="403" t="s">
        <v>370</v>
      </c>
      <c r="C43" s="144" t="str">
        <f t="shared" si="2"/>
        <v>2A121</v>
      </c>
      <c r="D43" s="427"/>
      <c r="E43" s="405"/>
      <c r="F43" s="405" t="s">
        <v>162</v>
      </c>
      <c r="G43" s="426" t="s">
        <v>163</v>
      </c>
      <c r="H43" s="375">
        <f>VLOOKUP(C43,modello_la_min!C:U,19,FALSE)</f>
        <v>0</v>
      </c>
      <c r="I43" s="370"/>
      <c r="J43" s="116"/>
      <c r="K43" s="116"/>
      <c r="L43" s="116"/>
      <c r="M43" s="116"/>
      <c r="N43" s="116"/>
      <c r="O43" s="116"/>
      <c r="P43" s="360"/>
    </row>
    <row r="44" spans="1:16" ht="14.25">
      <c r="A44" s="38" t="str">
        <f t="shared" si="1"/>
        <v>719</v>
      </c>
      <c r="B44" s="403" t="s">
        <v>370</v>
      </c>
      <c r="C44" s="144" t="str">
        <f t="shared" si="2"/>
        <v>2A122</v>
      </c>
      <c r="D44" s="427"/>
      <c r="E44" s="405"/>
      <c r="F44" s="405" t="s">
        <v>164</v>
      </c>
      <c r="G44" s="426" t="s">
        <v>165</v>
      </c>
      <c r="H44" s="375">
        <f>VLOOKUP(C44,modello_la_min!C:U,19,FALSE)</f>
        <v>0</v>
      </c>
      <c r="I44" s="370"/>
      <c r="J44" s="116"/>
      <c r="K44" s="116"/>
      <c r="L44" s="116"/>
      <c r="M44" s="116"/>
      <c r="N44" s="116"/>
      <c r="O44" s="116"/>
      <c r="P44" s="360"/>
    </row>
    <row r="45" spans="1:16" ht="14.25">
      <c r="A45" s="38" t="str">
        <f t="shared" si="1"/>
        <v>719</v>
      </c>
      <c r="B45" s="403" t="s">
        <v>370</v>
      </c>
      <c r="C45" s="144" t="str">
        <f t="shared" si="2"/>
        <v>2A123</v>
      </c>
      <c r="D45" s="427"/>
      <c r="E45" s="405"/>
      <c r="F45" s="405" t="s">
        <v>166</v>
      </c>
      <c r="G45" s="426" t="s">
        <v>167</v>
      </c>
      <c r="H45" s="375">
        <f>VLOOKUP(C45,modello_la_min!C:U,19,FALSE)</f>
        <v>0</v>
      </c>
      <c r="I45" s="370"/>
      <c r="J45" s="116"/>
      <c r="K45" s="116"/>
      <c r="L45" s="116"/>
      <c r="M45" s="116"/>
      <c r="N45" s="116"/>
      <c r="O45" s="116"/>
      <c r="P45" s="360"/>
    </row>
    <row r="46" spans="1:16" ht="14.25">
      <c r="A46" s="38" t="str">
        <f t="shared" si="1"/>
        <v>719</v>
      </c>
      <c r="B46" s="403" t="s">
        <v>370</v>
      </c>
      <c r="C46" s="144" t="str">
        <f t="shared" si="2"/>
        <v>2A124</v>
      </c>
      <c r="D46" s="427"/>
      <c r="E46" s="405"/>
      <c r="F46" s="405" t="s">
        <v>168</v>
      </c>
      <c r="G46" s="439" t="s">
        <v>169</v>
      </c>
      <c r="H46" s="375">
        <f>VLOOKUP(C46,modello_la_min!C:U,19,FALSE)</f>
        <v>0</v>
      </c>
      <c r="I46" s="370"/>
      <c r="J46" s="116"/>
      <c r="K46" s="116"/>
      <c r="L46" s="116"/>
      <c r="M46" s="116"/>
      <c r="N46" s="116"/>
      <c r="O46" s="116"/>
      <c r="P46" s="360"/>
    </row>
    <row r="47" spans="1:16" ht="14.25">
      <c r="A47" s="38" t="str">
        <f t="shared" si="1"/>
        <v>719</v>
      </c>
      <c r="B47" s="403" t="s">
        <v>370</v>
      </c>
      <c r="C47" s="144" t="str">
        <f t="shared" si="2"/>
        <v>2A125</v>
      </c>
      <c r="D47" s="427"/>
      <c r="E47" s="405"/>
      <c r="F47" s="405" t="s">
        <v>170</v>
      </c>
      <c r="G47" s="426" t="s">
        <v>171</v>
      </c>
      <c r="H47" s="375">
        <f>VLOOKUP(C47,modello_la_min!C:U,19,FALSE)</f>
        <v>0</v>
      </c>
      <c r="I47" s="370"/>
      <c r="J47" s="116"/>
      <c r="K47" s="116"/>
      <c r="L47" s="116"/>
      <c r="M47" s="116"/>
      <c r="N47" s="116"/>
      <c r="O47" s="116"/>
      <c r="P47" s="360"/>
    </row>
    <row r="48" spans="1:16" ht="14.25">
      <c r="A48" s="38" t="str">
        <f t="shared" si="1"/>
        <v>719</v>
      </c>
      <c r="B48" s="403" t="s">
        <v>370</v>
      </c>
      <c r="C48" s="144" t="str">
        <f t="shared" si="2"/>
        <v>2A130</v>
      </c>
      <c r="D48" s="437"/>
      <c r="E48" s="412" t="s">
        <v>172</v>
      </c>
      <c r="F48" s="405"/>
      <c r="G48" s="423" t="s">
        <v>173</v>
      </c>
      <c r="H48" s="375">
        <f>H49+H50</f>
        <v>1537453</v>
      </c>
      <c r="I48" s="372">
        <f>I49+I50</f>
        <v>0</v>
      </c>
      <c r="J48" s="357">
        <f aca="true" t="shared" si="10" ref="J48:P48">J49+J50</f>
        <v>0</v>
      </c>
      <c r="K48" s="357">
        <f t="shared" si="10"/>
        <v>0</v>
      </c>
      <c r="L48" s="357">
        <f t="shared" si="10"/>
        <v>0</v>
      </c>
      <c r="M48" s="357">
        <f t="shared" si="10"/>
        <v>0</v>
      </c>
      <c r="N48" s="357">
        <f t="shared" si="10"/>
        <v>0</v>
      </c>
      <c r="O48" s="357">
        <f t="shared" si="10"/>
        <v>0</v>
      </c>
      <c r="P48" s="361">
        <f t="shared" si="10"/>
        <v>0</v>
      </c>
    </row>
    <row r="49" spans="1:16" ht="14.25">
      <c r="A49" s="38" t="str">
        <f t="shared" si="1"/>
        <v>719</v>
      </c>
      <c r="B49" s="403" t="s">
        <v>370</v>
      </c>
      <c r="C49" s="144" t="str">
        <f t="shared" si="2"/>
        <v>2A131</v>
      </c>
      <c r="D49" s="427"/>
      <c r="E49" s="405"/>
      <c r="F49" s="405" t="s">
        <v>174</v>
      </c>
      <c r="G49" s="439" t="s">
        <v>175</v>
      </c>
      <c r="H49" s="375">
        <f>VLOOKUP(C49,modello_la_min!C:U,19,FALSE)</f>
        <v>0</v>
      </c>
      <c r="I49" s="370"/>
      <c r="J49" s="116"/>
      <c r="K49" s="116"/>
      <c r="L49" s="116"/>
      <c r="M49" s="116"/>
      <c r="N49" s="116"/>
      <c r="O49" s="116"/>
      <c r="P49" s="360"/>
    </row>
    <row r="50" spans="1:16" ht="15" thickBot="1">
      <c r="A50" s="38" t="str">
        <f t="shared" si="1"/>
        <v>719</v>
      </c>
      <c r="B50" s="403" t="s">
        <v>370</v>
      </c>
      <c r="C50" s="144" t="str">
        <f t="shared" si="2"/>
        <v>2A132</v>
      </c>
      <c r="D50" s="507"/>
      <c r="E50" s="500"/>
      <c r="F50" s="500" t="s">
        <v>176</v>
      </c>
      <c r="G50" s="501" t="s">
        <v>177</v>
      </c>
      <c r="H50" s="381">
        <f>VLOOKUP(C50,modello_la_min!C:U,19,FALSE)</f>
        <v>1537453</v>
      </c>
      <c r="I50" s="373"/>
      <c r="J50" s="368"/>
      <c r="K50" s="368"/>
      <c r="L50" s="368"/>
      <c r="M50" s="368"/>
      <c r="N50" s="368"/>
      <c r="O50" s="368"/>
      <c r="P50" s="369"/>
    </row>
    <row r="51" spans="1:16" ht="15" thickBot="1">
      <c r="A51" s="38" t="str">
        <f t="shared" si="1"/>
        <v>719</v>
      </c>
      <c r="B51" s="403" t="s">
        <v>370</v>
      </c>
      <c r="C51" s="144" t="str">
        <f t="shared" si="2"/>
        <v>2B100</v>
      </c>
      <c r="D51" s="539" t="s">
        <v>178</v>
      </c>
      <c r="E51" s="570"/>
      <c r="F51" s="571"/>
      <c r="G51" s="541" t="s">
        <v>179</v>
      </c>
      <c r="H51" s="572">
        <f>VLOOKUP(C51,modello_la_min!C:U,19,FALSE)</f>
        <v>4757</v>
      </c>
      <c r="I51" s="573"/>
      <c r="J51" s="564"/>
      <c r="K51" s="564"/>
      <c r="L51" s="564"/>
      <c r="M51" s="564"/>
      <c r="N51" s="564"/>
      <c r="O51" s="564"/>
      <c r="P51" s="565"/>
    </row>
    <row r="52" spans="1:16" ht="15" thickBot="1">
      <c r="A52" s="38" t="str">
        <f t="shared" si="1"/>
        <v>719</v>
      </c>
      <c r="B52" s="403" t="s">
        <v>370</v>
      </c>
      <c r="C52" s="144" t="str">
        <f t="shared" si="2"/>
        <v>2C100</v>
      </c>
      <c r="D52" s="492" t="s">
        <v>180</v>
      </c>
      <c r="E52" s="510"/>
      <c r="F52" s="510"/>
      <c r="G52" s="494" t="s">
        <v>181</v>
      </c>
      <c r="H52" s="376">
        <f>VLOOKUP(C52,modello_la_min!C:U,19,FALSE)</f>
        <v>0</v>
      </c>
      <c r="I52" s="371"/>
      <c r="J52" s="364"/>
      <c r="K52" s="364"/>
      <c r="L52" s="364"/>
      <c r="M52" s="364"/>
      <c r="N52" s="364"/>
      <c r="O52" s="364"/>
      <c r="P52" s="365"/>
    </row>
    <row r="53" spans="1:16" ht="15" thickBot="1">
      <c r="A53" s="38" t="str">
        <f t="shared" si="1"/>
        <v>719</v>
      </c>
      <c r="B53" s="403" t="s">
        <v>370</v>
      </c>
      <c r="C53" s="144" t="str">
        <f t="shared" si="2"/>
        <v>2D100</v>
      </c>
      <c r="D53" s="539" t="s">
        <v>182</v>
      </c>
      <c r="E53" s="571"/>
      <c r="F53" s="571"/>
      <c r="G53" s="541" t="s">
        <v>183</v>
      </c>
      <c r="H53" s="572">
        <f>VLOOKUP(C53,modello_la_min!C:U,19,FALSE)</f>
        <v>1457808</v>
      </c>
      <c r="I53" s="573"/>
      <c r="J53" s="564"/>
      <c r="K53" s="564"/>
      <c r="L53" s="564"/>
      <c r="M53" s="564"/>
      <c r="N53" s="564"/>
      <c r="O53" s="564"/>
      <c r="P53" s="565"/>
    </row>
    <row r="54" spans="1:16" ht="14.25">
      <c r="A54" s="38" t="str">
        <f t="shared" si="1"/>
        <v>719</v>
      </c>
      <c r="B54" s="403" t="s">
        <v>370</v>
      </c>
      <c r="C54" s="144" t="str">
        <f t="shared" si="2"/>
        <v>2E100</v>
      </c>
      <c r="D54" s="471" t="s">
        <v>184</v>
      </c>
      <c r="E54" s="472"/>
      <c r="F54" s="472"/>
      <c r="G54" s="421" t="s">
        <v>185</v>
      </c>
      <c r="H54" s="374">
        <f>H55+H56+H59</f>
        <v>9278090</v>
      </c>
      <c r="I54" s="379">
        <f>I55+I56+I59</f>
        <v>31554</v>
      </c>
      <c r="J54" s="366">
        <f aca="true" t="shared" si="11" ref="J54:P54">J55+J56+J59</f>
        <v>0</v>
      </c>
      <c r="K54" s="366">
        <f t="shared" si="11"/>
        <v>0</v>
      </c>
      <c r="L54" s="366">
        <f t="shared" si="11"/>
        <v>0</v>
      </c>
      <c r="M54" s="366">
        <f t="shared" si="11"/>
        <v>0</v>
      </c>
      <c r="N54" s="366">
        <f t="shared" si="11"/>
        <v>0</v>
      </c>
      <c r="O54" s="366">
        <f t="shared" si="11"/>
        <v>0</v>
      </c>
      <c r="P54" s="367">
        <f t="shared" si="11"/>
        <v>0</v>
      </c>
    </row>
    <row r="55" spans="1:16" ht="14.25">
      <c r="A55" s="38" t="str">
        <f t="shared" si="1"/>
        <v>719</v>
      </c>
      <c r="B55" s="403" t="s">
        <v>370</v>
      </c>
      <c r="C55" s="144" t="str">
        <f t="shared" si="2"/>
        <v>2E110</v>
      </c>
      <c r="D55" s="440"/>
      <c r="E55" s="435" t="s">
        <v>186</v>
      </c>
      <c r="F55" s="436"/>
      <c r="G55" s="423" t="s">
        <v>187</v>
      </c>
      <c r="H55" s="375">
        <f>VLOOKUP(C55,modello_la_min!C:U,19,FALSE)</f>
        <v>0</v>
      </c>
      <c r="I55" s="370"/>
      <c r="J55" s="116"/>
      <c r="K55" s="116"/>
      <c r="L55" s="116"/>
      <c r="M55" s="116"/>
      <c r="N55" s="116"/>
      <c r="O55" s="116"/>
      <c r="P55" s="360"/>
    </row>
    <row r="56" spans="1:16" ht="27">
      <c r="A56" s="38" t="str">
        <f t="shared" si="1"/>
        <v>719</v>
      </c>
      <c r="B56" s="403" t="s">
        <v>370</v>
      </c>
      <c r="C56" s="144" t="str">
        <f t="shared" si="2"/>
        <v>2E120</v>
      </c>
      <c r="D56" s="440"/>
      <c r="E56" s="435" t="s">
        <v>188</v>
      </c>
      <c r="F56" s="436"/>
      <c r="G56" s="423" t="s">
        <v>189</v>
      </c>
      <c r="H56" s="375">
        <f>H57+H58</f>
        <v>0</v>
      </c>
      <c r="I56" s="372">
        <f>I57+I58</f>
        <v>0</v>
      </c>
      <c r="J56" s="357">
        <f aca="true" t="shared" si="12" ref="J56:P56">J57+J58</f>
        <v>0</v>
      </c>
      <c r="K56" s="357">
        <f t="shared" si="12"/>
        <v>0</v>
      </c>
      <c r="L56" s="357">
        <f t="shared" si="12"/>
        <v>0</v>
      </c>
      <c r="M56" s="357">
        <f t="shared" si="12"/>
        <v>0</v>
      </c>
      <c r="N56" s="357">
        <f t="shared" si="12"/>
        <v>0</v>
      </c>
      <c r="O56" s="357">
        <f t="shared" si="12"/>
        <v>0</v>
      </c>
      <c r="P56" s="361">
        <f t="shared" si="12"/>
        <v>0</v>
      </c>
    </row>
    <row r="57" spans="1:16" ht="24">
      <c r="A57" s="38" t="str">
        <f t="shared" si="1"/>
        <v>719</v>
      </c>
      <c r="B57" s="403" t="s">
        <v>370</v>
      </c>
      <c r="C57" s="144" t="str">
        <f t="shared" si="2"/>
        <v>2E121</v>
      </c>
      <c r="D57" s="441"/>
      <c r="E57" s="414"/>
      <c r="F57" s="414" t="s">
        <v>190</v>
      </c>
      <c r="G57" s="426" t="s">
        <v>191</v>
      </c>
      <c r="H57" s="375">
        <f>VLOOKUP(C57,modello_la_min!C:U,19,FALSE)</f>
        <v>0</v>
      </c>
      <c r="I57" s="370"/>
      <c r="J57" s="116"/>
      <c r="K57" s="116"/>
      <c r="L57" s="116"/>
      <c r="M57" s="116"/>
      <c r="N57" s="116"/>
      <c r="O57" s="116"/>
      <c r="P57" s="360"/>
    </row>
    <row r="58" spans="1:16" ht="24">
      <c r="A58" s="38" t="str">
        <f t="shared" si="1"/>
        <v>719</v>
      </c>
      <c r="B58" s="403" t="s">
        <v>370</v>
      </c>
      <c r="C58" s="144" t="str">
        <f t="shared" si="2"/>
        <v>2E122</v>
      </c>
      <c r="D58" s="441"/>
      <c r="E58" s="414"/>
      <c r="F58" s="414" t="s">
        <v>192</v>
      </c>
      <c r="G58" s="426" t="s">
        <v>193</v>
      </c>
      <c r="H58" s="375">
        <f>VLOOKUP(C58,modello_la_min!C:U,19,FALSE)</f>
        <v>0</v>
      </c>
      <c r="I58" s="370"/>
      <c r="J58" s="116"/>
      <c r="K58" s="116"/>
      <c r="L58" s="116"/>
      <c r="M58" s="116"/>
      <c r="N58" s="116"/>
      <c r="O58" s="116"/>
      <c r="P58" s="360"/>
    </row>
    <row r="59" spans="1:16" ht="27.75" thickBot="1">
      <c r="A59" s="38" t="str">
        <f t="shared" si="1"/>
        <v>719</v>
      </c>
      <c r="B59" s="403" t="s">
        <v>370</v>
      </c>
      <c r="C59" s="144" t="str">
        <f t="shared" si="2"/>
        <v>2E130</v>
      </c>
      <c r="D59" s="513"/>
      <c r="E59" s="514" t="s">
        <v>194</v>
      </c>
      <c r="F59" s="515"/>
      <c r="G59" s="488" t="s">
        <v>195</v>
      </c>
      <c r="H59" s="381">
        <f>VLOOKUP(C59,modello_la_min!C:U,19,FALSE)</f>
        <v>9278090</v>
      </c>
      <c r="I59" s="373">
        <v>31554</v>
      </c>
      <c r="J59" s="368"/>
      <c r="K59" s="368"/>
      <c r="L59" s="368"/>
      <c r="M59" s="368"/>
      <c r="N59" s="368"/>
      <c r="O59" s="368"/>
      <c r="P59" s="369"/>
    </row>
    <row r="60" spans="1:16" ht="14.25">
      <c r="A60" s="38" t="str">
        <f t="shared" si="1"/>
        <v>719</v>
      </c>
      <c r="B60" s="403" t="s">
        <v>370</v>
      </c>
      <c r="C60" s="144" t="str">
        <f t="shared" si="2"/>
        <v>2F100</v>
      </c>
      <c r="D60" s="471" t="s">
        <v>196</v>
      </c>
      <c r="E60" s="472"/>
      <c r="F60" s="472"/>
      <c r="G60" s="542" t="s">
        <v>197</v>
      </c>
      <c r="H60" s="374">
        <f>H61</f>
        <v>488249</v>
      </c>
      <c r="I60" s="366">
        <f>I61+I65</f>
        <v>0</v>
      </c>
      <c r="J60" s="366">
        <f aca="true" t="shared" si="13" ref="J60:P60">J61+J65</f>
        <v>0</v>
      </c>
      <c r="K60" s="366">
        <f t="shared" si="13"/>
        <v>0</v>
      </c>
      <c r="L60" s="366">
        <f t="shared" si="13"/>
        <v>0</v>
      </c>
      <c r="M60" s="366">
        <f t="shared" si="13"/>
        <v>0</v>
      </c>
      <c r="N60" s="366">
        <f t="shared" si="13"/>
        <v>0</v>
      </c>
      <c r="O60" s="366">
        <f t="shared" si="13"/>
        <v>0</v>
      </c>
      <c r="P60" s="366">
        <f t="shared" si="13"/>
        <v>0</v>
      </c>
    </row>
    <row r="61" spans="1:16" ht="14.25">
      <c r="A61" s="38" t="str">
        <f t="shared" si="1"/>
        <v>719</v>
      </c>
      <c r="B61" s="403" t="s">
        <v>370</v>
      </c>
      <c r="C61" s="144" t="str">
        <f t="shared" si="2"/>
        <v>2F110</v>
      </c>
      <c r="D61" s="440"/>
      <c r="E61" s="435" t="s">
        <v>198</v>
      </c>
      <c r="F61" s="434"/>
      <c r="G61" s="423" t="s">
        <v>199</v>
      </c>
      <c r="H61" s="375">
        <f>H62+H63+H64+H65</f>
        <v>488249</v>
      </c>
      <c r="I61" s="357">
        <f>I62+I63+I64</f>
        <v>0</v>
      </c>
      <c r="J61" s="357">
        <f aca="true" t="shared" si="14" ref="J61:P61">J62+J63+J64</f>
        <v>0</v>
      </c>
      <c r="K61" s="357">
        <f t="shared" si="14"/>
        <v>0</v>
      </c>
      <c r="L61" s="357">
        <f t="shared" si="14"/>
        <v>0</v>
      </c>
      <c r="M61" s="357">
        <f t="shared" si="14"/>
        <v>0</v>
      </c>
      <c r="N61" s="357">
        <f t="shared" si="14"/>
        <v>0</v>
      </c>
      <c r="O61" s="357">
        <f t="shared" si="14"/>
        <v>0</v>
      </c>
      <c r="P61" s="357">
        <f t="shared" si="14"/>
        <v>0</v>
      </c>
    </row>
    <row r="62" spans="1:16" ht="27">
      <c r="A62" s="38" t="str">
        <f t="shared" si="1"/>
        <v>719</v>
      </c>
      <c r="B62" s="403" t="s">
        <v>370</v>
      </c>
      <c r="C62" s="144" t="str">
        <f t="shared" si="2"/>
        <v>2F111</v>
      </c>
      <c r="D62" s="440"/>
      <c r="E62" s="435"/>
      <c r="F62" s="414" t="s">
        <v>200</v>
      </c>
      <c r="G62" s="423" t="s">
        <v>201</v>
      </c>
      <c r="H62" s="375">
        <f>VLOOKUP(C62,modello_la_min!C:U,19,FALSE)</f>
        <v>0</v>
      </c>
      <c r="I62" s="370"/>
      <c r="J62" s="116"/>
      <c r="K62" s="116"/>
      <c r="L62" s="116"/>
      <c r="M62" s="116"/>
      <c r="N62" s="116"/>
      <c r="O62" s="116"/>
      <c r="P62" s="360"/>
    </row>
    <row r="63" spans="1:16" ht="27">
      <c r="A63" s="38" t="str">
        <f t="shared" si="1"/>
        <v>719</v>
      </c>
      <c r="B63" s="403" t="s">
        <v>370</v>
      </c>
      <c r="C63" s="144" t="str">
        <f t="shared" si="2"/>
        <v>2F112</v>
      </c>
      <c r="D63" s="442"/>
      <c r="E63" s="435"/>
      <c r="F63" s="414" t="s">
        <v>202</v>
      </c>
      <c r="G63" s="423" t="s">
        <v>203</v>
      </c>
      <c r="H63" s="375">
        <f>VLOOKUP(C63,modello_la_min!C:U,19,FALSE)</f>
        <v>0</v>
      </c>
      <c r="I63" s="370"/>
      <c r="J63" s="116"/>
      <c r="K63" s="116"/>
      <c r="L63" s="116"/>
      <c r="M63" s="116"/>
      <c r="N63" s="116"/>
      <c r="O63" s="116"/>
      <c r="P63" s="360"/>
    </row>
    <row r="64" spans="1:16" ht="14.25">
      <c r="A64" s="38" t="str">
        <f t="shared" si="1"/>
        <v>719</v>
      </c>
      <c r="B64" s="403" t="s">
        <v>370</v>
      </c>
      <c r="C64" s="144" t="str">
        <f t="shared" si="2"/>
        <v>2F113</v>
      </c>
      <c r="D64" s="442"/>
      <c r="E64" s="435"/>
      <c r="F64" s="414" t="s">
        <v>204</v>
      </c>
      <c r="G64" s="423" t="s">
        <v>205</v>
      </c>
      <c r="H64" s="375">
        <f>VLOOKUP(C64,modello_la_min!C:U,19,FALSE)</f>
        <v>488249</v>
      </c>
      <c r="I64" s="370"/>
      <c r="J64" s="116"/>
      <c r="K64" s="116"/>
      <c r="L64" s="116"/>
      <c r="M64" s="116"/>
      <c r="N64" s="116"/>
      <c r="O64" s="116"/>
      <c r="P64" s="360"/>
    </row>
    <row r="65" spans="1:16" ht="15.75" thickBot="1">
      <c r="A65" s="38" t="str">
        <f t="shared" si="1"/>
        <v>719</v>
      </c>
      <c r="B65" s="403" t="s">
        <v>370</v>
      </c>
      <c r="C65" s="144" t="str">
        <f t="shared" si="2"/>
        <v>2F120</v>
      </c>
      <c r="D65" s="574"/>
      <c r="E65" s="514" t="s">
        <v>206</v>
      </c>
      <c r="F65" s="514"/>
      <c r="G65" s="488" t="s">
        <v>207</v>
      </c>
      <c r="H65" s="381">
        <f>VLOOKUP(C65,modello_la_min!C:U,19,FALSE)</f>
        <v>0</v>
      </c>
      <c r="I65" s="373"/>
      <c r="J65" s="368"/>
      <c r="K65" s="368"/>
      <c r="L65" s="368"/>
      <c r="M65" s="368"/>
      <c r="N65" s="368"/>
      <c r="O65" s="368"/>
      <c r="P65" s="369"/>
    </row>
    <row r="66" spans="1:16" ht="14.25">
      <c r="A66" s="38" t="str">
        <f t="shared" si="1"/>
        <v>719</v>
      </c>
      <c r="B66" s="403" t="s">
        <v>370</v>
      </c>
      <c r="C66" s="144" t="str">
        <f t="shared" si="2"/>
        <v>2G100</v>
      </c>
      <c r="D66" s="471" t="s">
        <v>208</v>
      </c>
      <c r="E66" s="472"/>
      <c r="F66" s="472"/>
      <c r="G66" s="421" t="s">
        <v>209</v>
      </c>
      <c r="H66" s="374">
        <f>H67+H73+H79</f>
        <v>36918883</v>
      </c>
      <c r="I66" s="379">
        <f>I67+I73+I79</f>
        <v>207899</v>
      </c>
      <c r="J66" s="366">
        <f aca="true" t="shared" si="15" ref="J66:P66">J67+J73+J79</f>
        <v>0</v>
      </c>
      <c r="K66" s="366">
        <f t="shared" si="15"/>
        <v>0</v>
      </c>
      <c r="L66" s="366">
        <f t="shared" si="15"/>
        <v>0</v>
      </c>
      <c r="M66" s="366">
        <f t="shared" si="15"/>
        <v>3895212</v>
      </c>
      <c r="N66" s="366">
        <f t="shared" si="15"/>
        <v>0</v>
      </c>
      <c r="O66" s="366">
        <f t="shared" si="15"/>
        <v>0</v>
      </c>
      <c r="P66" s="367">
        <f t="shared" si="15"/>
        <v>0</v>
      </c>
    </row>
    <row r="67" spans="1:16" ht="27">
      <c r="A67" s="38" t="str">
        <f t="shared" si="1"/>
        <v>719</v>
      </c>
      <c r="B67" s="403" t="s">
        <v>370</v>
      </c>
      <c r="C67" s="144" t="str">
        <f t="shared" si="2"/>
        <v>2G110</v>
      </c>
      <c r="D67" s="440"/>
      <c r="E67" s="435" t="s">
        <v>210</v>
      </c>
      <c r="F67" s="436"/>
      <c r="G67" s="423" t="s">
        <v>211</v>
      </c>
      <c r="H67" s="375">
        <f>SUM(H68:H72)</f>
        <v>34464964</v>
      </c>
      <c r="I67" s="372">
        <f>SUM(I68:I72)</f>
        <v>193314</v>
      </c>
      <c r="J67" s="357">
        <f aca="true" t="shared" si="16" ref="J67:P67">SUM(J68:J72)</f>
        <v>0</v>
      </c>
      <c r="K67" s="357">
        <f t="shared" si="16"/>
        <v>0</v>
      </c>
      <c r="L67" s="357">
        <f t="shared" si="16"/>
        <v>0</v>
      </c>
      <c r="M67" s="357">
        <f t="shared" si="16"/>
        <v>3895212</v>
      </c>
      <c r="N67" s="357">
        <f t="shared" si="16"/>
        <v>0</v>
      </c>
      <c r="O67" s="357">
        <f t="shared" si="16"/>
        <v>0</v>
      </c>
      <c r="P67" s="361">
        <f t="shared" si="16"/>
        <v>0</v>
      </c>
    </row>
    <row r="68" spans="1:16" ht="24">
      <c r="A68" s="38" t="str">
        <f t="shared" si="1"/>
        <v>719</v>
      </c>
      <c r="B68" s="403" t="s">
        <v>370</v>
      </c>
      <c r="C68" s="144" t="str">
        <f t="shared" si="2"/>
        <v>2G111</v>
      </c>
      <c r="D68" s="441"/>
      <c r="E68" s="414"/>
      <c r="F68" s="414" t="s">
        <v>212</v>
      </c>
      <c r="G68" s="426" t="s">
        <v>213</v>
      </c>
      <c r="H68" s="375">
        <f>VLOOKUP(C68,modello_la_min!C:U,19,FALSE)</f>
        <v>8780518</v>
      </c>
      <c r="I68" s="370">
        <v>49708</v>
      </c>
      <c r="J68" s="116"/>
      <c r="K68" s="116"/>
      <c r="L68" s="116"/>
      <c r="M68" s="116">
        <v>1001592</v>
      </c>
      <c r="N68" s="116"/>
      <c r="O68" s="116"/>
      <c r="P68" s="360"/>
    </row>
    <row r="69" spans="1:16" ht="24">
      <c r="A69" s="38" t="str">
        <f t="shared" si="1"/>
        <v>719</v>
      </c>
      <c r="B69" s="403" t="s">
        <v>370</v>
      </c>
      <c r="C69" s="144" t="str">
        <f t="shared" si="2"/>
        <v>2G112</v>
      </c>
      <c r="D69" s="441"/>
      <c r="E69" s="414"/>
      <c r="F69" s="414" t="s">
        <v>214</v>
      </c>
      <c r="G69" s="426" t="s">
        <v>215</v>
      </c>
      <c r="H69" s="375">
        <f>VLOOKUP(C69,modello_la_min!C:U,19,FALSE)</f>
        <v>6038707</v>
      </c>
      <c r="I69" s="370">
        <v>34745</v>
      </c>
      <c r="J69" s="116"/>
      <c r="K69" s="116"/>
      <c r="L69" s="116"/>
      <c r="M69" s="116">
        <v>700094</v>
      </c>
      <c r="N69" s="116"/>
      <c r="O69" s="116"/>
      <c r="P69" s="360"/>
    </row>
    <row r="70" spans="1:16" ht="24">
      <c r="A70" s="38" t="str">
        <f t="shared" si="1"/>
        <v>719</v>
      </c>
      <c r="B70" s="403" t="s">
        <v>370</v>
      </c>
      <c r="C70" s="144" t="str">
        <f t="shared" si="2"/>
        <v>2G113</v>
      </c>
      <c r="D70" s="441"/>
      <c r="E70" s="414"/>
      <c r="F70" s="414" t="s">
        <v>216</v>
      </c>
      <c r="G70" s="426" t="s">
        <v>217</v>
      </c>
      <c r="H70" s="375">
        <f>VLOOKUP(C70,modello_la_min!C:U,19,FALSE)</f>
        <v>19645739</v>
      </c>
      <c r="I70" s="370">
        <v>108861</v>
      </c>
      <c r="J70" s="116"/>
      <c r="K70" s="116"/>
      <c r="L70" s="116"/>
      <c r="M70" s="116">
        <v>2193526</v>
      </c>
      <c r="N70" s="116"/>
      <c r="O70" s="116"/>
      <c r="P70" s="360"/>
    </row>
    <row r="71" spans="1:16" ht="24">
      <c r="A71" s="38" t="str">
        <f t="shared" si="1"/>
        <v>719</v>
      </c>
      <c r="B71" s="403" t="s">
        <v>370</v>
      </c>
      <c r="C71" s="144" t="str">
        <f t="shared" si="2"/>
        <v>2G114</v>
      </c>
      <c r="D71" s="441"/>
      <c r="E71" s="414"/>
      <c r="F71" s="414" t="s">
        <v>218</v>
      </c>
      <c r="G71" s="426" t="s">
        <v>219</v>
      </c>
      <c r="H71" s="375">
        <f>VLOOKUP(C71,modello_la_min!C:U,19,FALSE)</f>
        <v>0</v>
      </c>
      <c r="I71" s="370">
        <v>0</v>
      </c>
      <c r="J71" s="116"/>
      <c r="K71" s="116"/>
      <c r="L71" s="116"/>
      <c r="M71" s="116">
        <v>0</v>
      </c>
      <c r="N71" s="116"/>
      <c r="O71" s="116"/>
      <c r="P71" s="360"/>
    </row>
    <row r="72" spans="1:16" ht="24">
      <c r="A72" s="38" t="str">
        <f t="shared" si="1"/>
        <v>719</v>
      </c>
      <c r="B72" s="403" t="s">
        <v>370</v>
      </c>
      <c r="C72" s="144" t="str">
        <f t="shared" si="2"/>
        <v>2G115</v>
      </c>
      <c r="D72" s="441"/>
      <c r="E72" s="414"/>
      <c r="F72" s="414" t="s">
        <v>220</v>
      </c>
      <c r="G72" s="426" t="s">
        <v>221</v>
      </c>
      <c r="H72" s="375">
        <f>VLOOKUP(C72,modello_la_min!C:U,19,FALSE)</f>
        <v>0</v>
      </c>
      <c r="I72" s="370">
        <v>0</v>
      </c>
      <c r="J72" s="116"/>
      <c r="K72" s="116"/>
      <c r="L72" s="116"/>
      <c r="M72" s="116">
        <v>0</v>
      </c>
      <c r="N72" s="116"/>
      <c r="O72" s="116"/>
      <c r="P72" s="360"/>
    </row>
    <row r="73" spans="1:16" ht="27">
      <c r="A73" s="38" t="str">
        <f t="shared" si="1"/>
        <v>719</v>
      </c>
      <c r="B73" s="403" t="s">
        <v>370</v>
      </c>
      <c r="C73" s="144" t="str">
        <f t="shared" si="2"/>
        <v>2G120</v>
      </c>
      <c r="D73" s="440"/>
      <c r="E73" s="435" t="s">
        <v>222</v>
      </c>
      <c r="F73" s="436"/>
      <c r="G73" s="423" t="s">
        <v>223</v>
      </c>
      <c r="H73" s="375">
        <f>SUM(H74:H78)</f>
        <v>2453919</v>
      </c>
      <c r="I73" s="372">
        <f>SUM(I74:I78)</f>
        <v>14585</v>
      </c>
      <c r="J73" s="357">
        <f aca="true" t="shared" si="17" ref="J73:P73">SUM(J74:J78)</f>
        <v>0</v>
      </c>
      <c r="K73" s="357">
        <f t="shared" si="17"/>
        <v>0</v>
      </c>
      <c r="L73" s="357">
        <f t="shared" si="17"/>
        <v>0</v>
      </c>
      <c r="M73" s="357">
        <f t="shared" si="17"/>
        <v>0</v>
      </c>
      <c r="N73" s="357">
        <f t="shared" si="17"/>
        <v>0</v>
      </c>
      <c r="O73" s="357">
        <f t="shared" si="17"/>
        <v>0</v>
      </c>
      <c r="P73" s="361">
        <f t="shared" si="17"/>
        <v>0</v>
      </c>
    </row>
    <row r="74" spans="1:16" ht="24">
      <c r="A74" s="38" t="str">
        <f t="shared" si="1"/>
        <v>719</v>
      </c>
      <c r="B74" s="403" t="s">
        <v>370</v>
      </c>
      <c r="C74" s="144" t="str">
        <f t="shared" si="2"/>
        <v>2G121</v>
      </c>
      <c r="D74" s="441"/>
      <c r="E74" s="414"/>
      <c r="F74" s="414" t="s">
        <v>224</v>
      </c>
      <c r="G74" s="426" t="s">
        <v>225</v>
      </c>
      <c r="H74" s="375">
        <f>VLOOKUP(C74,modello_la_min!C:U,19,FALSE)</f>
        <v>142</v>
      </c>
      <c r="I74" s="370">
        <v>1</v>
      </c>
      <c r="J74" s="116"/>
      <c r="K74" s="116"/>
      <c r="L74" s="116"/>
      <c r="M74" s="116"/>
      <c r="N74" s="116"/>
      <c r="O74" s="116"/>
      <c r="P74" s="360"/>
    </row>
    <row r="75" spans="1:16" ht="24">
      <c r="A75" s="38" t="str">
        <f t="shared" si="1"/>
        <v>719</v>
      </c>
      <c r="B75" s="403" t="s">
        <v>370</v>
      </c>
      <c r="C75" s="144" t="str">
        <f t="shared" si="2"/>
        <v>2G122</v>
      </c>
      <c r="D75" s="441"/>
      <c r="E75" s="414"/>
      <c r="F75" s="414" t="s">
        <v>226</v>
      </c>
      <c r="G75" s="426" t="s">
        <v>227</v>
      </c>
      <c r="H75" s="375">
        <f>VLOOKUP(C75,modello_la_min!C:U,19,FALSE)</f>
        <v>0</v>
      </c>
      <c r="I75" s="370">
        <v>0</v>
      </c>
      <c r="J75" s="116"/>
      <c r="K75" s="116"/>
      <c r="L75" s="116"/>
      <c r="M75" s="116"/>
      <c r="N75" s="116"/>
      <c r="O75" s="116"/>
      <c r="P75" s="360"/>
    </row>
    <row r="76" spans="1:16" ht="24">
      <c r="A76" s="38" t="str">
        <f t="shared" si="1"/>
        <v>719</v>
      </c>
      <c r="B76" s="403" t="s">
        <v>370</v>
      </c>
      <c r="C76" s="144" t="str">
        <f t="shared" si="2"/>
        <v>2G123</v>
      </c>
      <c r="D76" s="441"/>
      <c r="E76" s="414"/>
      <c r="F76" s="414" t="s">
        <v>228</v>
      </c>
      <c r="G76" s="426" t="s">
        <v>229</v>
      </c>
      <c r="H76" s="375">
        <f>VLOOKUP(C76,modello_la_min!C:U,19,FALSE)</f>
        <v>2453777</v>
      </c>
      <c r="I76" s="370">
        <v>14584</v>
      </c>
      <c r="J76" s="116"/>
      <c r="K76" s="116"/>
      <c r="L76" s="116"/>
      <c r="M76" s="116"/>
      <c r="N76" s="116"/>
      <c r="O76" s="116"/>
      <c r="P76" s="360"/>
    </row>
    <row r="77" spans="1:16" ht="36">
      <c r="A77" s="38" t="str">
        <f t="shared" si="1"/>
        <v>719</v>
      </c>
      <c r="B77" s="403" t="s">
        <v>370</v>
      </c>
      <c r="C77" s="144" t="str">
        <f t="shared" si="2"/>
        <v>2G124</v>
      </c>
      <c r="D77" s="441"/>
      <c r="E77" s="414"/>
      <c r="F77" s="414" t="s">
        <v>230</v>
      </c>
      <c r="G77" s="426" t="s">
        <v>231</v>
      </c>
      <c r="H77" s="375">
        <f>VLOOKUP(C77,modello_la_min!C:U,19,FALSE)</f>
        <v>0</v>
      </c>
      <c r="I77" s="370">
        <v>0</v>
      </c>
      <c r="J77" s="116"/>
      <c r="K77" s="116"/>
      <c r="L77" s="116"/>
      <c r="M77" s="116"/>
      <c r="N77" s="116"/>
      <c r="O77" s="116"/>
      <c r="P77" s="360"/>
    </row>
    <row r="78" spans="1:16" ht="36">
      <c r="A78" s="38" t="str">
        <f t="shared" si="1"/>
        <v>719</v>
      </c>
      <c r="B78" s="403" t="s">
        <v>370</v>
      </c>
      <c r="C78" s="144" t="str">
        <f t="shared" si="2"/>
        <v>2G125</v>
      </c>
      <c r="D78" s="441"/>
      <c r="E78" s="414"/>
      <c r="F78" s="414" t="s">
        <v>232</v>
      </c>
      <c r="G78" s="426" t="s">
        <v>233</v>
      </c>
      <c r="H78" s="375">
        <f>VLOOKUP(C78,modello_la_min!C:U,19,FALSE)</f>
        <v>0</v>
      </c>
      <c r="I78" s="370">
        <v>0</v>
      </c>
      <c r="J78" s="116"/>
      <c r="K78" s="116"/>
      <c r="L78" s="116"/>
      <c r="M78" s="116"/>
      <c r="N78" s="116"/>
      <c r="O78" s="116"/>
      <c r="P78" s="360"/>
    </row>
    <row r="79" spans="1:16" ht="15" thickBot="1">
      <c r="A79" s="38" t="str">
        <f t="shared" si="1"/>
        <v>719</v>
      </c>
      <c r="B79" s="403" t="s">
        <v>370</v>
      </c>
      <c r="C79" s="144" t="str">
        <f t="shared" si="2"/>
        <v>2G130</v>
      </c>
      <c r="D79" s="513"/>
      <c r="E79" s="514" t="s">
        <v>234</v>
      </c>
      <c r="F79" s="520"/>
      <c r="G79" s="488" t="s">
        <v>235</v>
      </c>
      <c r="H79" s="381">
        <f>VLOOKUP(C79,modello_la_min!C:U,19,FALSE)</f>
        <v>0</v>
      </c>
      <c r="I79" s="373"/>
      <c r="J79" s="368"/>
      <c r="K79" s="368"/>
      <c r="L79" s="368"/>
      <c r="M79" s="368"/>
      <c r="N79" s="368"/>
      <c r="O79" s="368"/>
      <c r="P79" s="369"/>
    </row>
    <row r="80" spans="1:16" ht="28.5">
      <c r="A80" s="38" t="str">
        <f aca="true" t="shared" si="18" ref="A80:A126">$H$5</f>
        <v>719</v>
      </c>
      <c r="B80" s="403" t="s">
        <v>370</v>
      </c>
      <c r="C80" s="144" t="str">
        <f t="shared" si="2"/>
        <v>2H100</v>
      </c>
      <c r="D80" s="471" t="s">
        <v>236</v>
      </c>
      <c r="E80" s="472"/>
      <c r="F80" s="472"/>
      <c r="G80" s="421" t="s">
        <v>237</v>
      </c>
      <c r="H80" s="374">
        <f>H81+H84+H85+H86+H87+H88+H89</f>
        <v>13811351</v>
      </c>
      <c r="I80" s="379">
        <f aca="true" t="shared" si="19" ref="I80:P80">I81+I84+I85+I86+I87+I88+I89</f>
        <v>0</v>
      </c>
      <c r="J80" s="366">
        <f t="shared" si="19"/>
        <v>0</v>
      </c>
      <c r="K80" s="366">
        <f t="shared" si="19"/>
        <v>0</v>
      </c>
      <c r="L80" s="366">
        <f t="shared" si="19"/>
        <v>0</v>
      </c>
      <c r="M80" s="366">
        <f t="shared" si="19"/>
        <v>0</v>
      </c>
      <c r="N80" s="366">
        <f t="shared" si="19"/>
        <v>0</v>
      </c>
      <c r="O80" s="366">
        <f t="shared" si="19"/>
        <v>0</v>
      </c>
      <c r="P80" s="367">
        <f t="shared" si="19"/>
        <v>0</v>
      </c>
    </row>
    <row r="81" spans="1:16" ht="27">
      <c r="A81" s="38" t="str">
        <f t="shared" si="18"/>
        <v>719</v>
      </c>
      <c r="B81" s="403" t="s">
        <v>370</v>
      </c>
      <c r="C81" s="144" t="str">
        <f t="shared" si="2"/>
        <v>2H110</v>
      </c>
      <c r="D81" s="440"/>
      <c r="E81" s="435" t="s">
        <v>238</v>
      </c>
      <c r="F81" s="436"/>
      <c r="G81" s="423" t="s">
        <v>239</v>
      </c>
      <c r="H81" s="375">
        <f>H82+H83</f>
        <v>37657</v>
      </c>
      <c r="I81" s="372">
        <f aca="true" t="shared" si="20" ref="I81:P81">I82+I83</f>
        <v>0</v>
      </c>
      <c r="J81" s="357">
        <f t="shared" si="20"/>
        <v>0</v>
      </c>
      <c r="K81" s="357">
        <f t="shared" si="20"/>
        <v>0</v>
      </c>
      <c r="L81" s="357">
        <f t="shared" si="20"/>
        <v>0</v>
      </c>
      <c r="M81" s="357">
        <f t="shared" si="20"/>
        <v>0</v>
      </c>
      <c r="N81" s="357">
        <f t="shared" si="20"/>
        <v>0</v>
      </c>
      <c r="O81" s="357">
        <f t="shared" si="20"/>
        <v>0</v>
      </c>
      <c r="P81" s="361">
        <f t="shared" si="20"/>
        <v>0</v>
      </c>
    </row>
    <row r="82" spans="1:16" ht="14.25">
      <c r="A82" s="38" t="str">
        <f t="shared" si="18"/>
        <v>719</v>
      </c>
      <c r="B82" s="403" t="s">
        <v>370</v>
      </c>
      <c r="C82" s="144" t="str">
        <f t="shared" si="2"/>
        <v>2H111</v>
      </c>
      <c r="D82" s="441"/>
      <c r="E82" s="414"/>
      <c r="F82" s="414" t="s">
        <v>240</v>
      </c>
      <c r="G82" s="426" t="s">
        <v>241</v>
      </c>
      <c r="H82" s="375">
        <f>VLOOKUP(C82,modello_la_min!C:U,19,FALSE)</f>
        <v>37657</v>
      </c>
      <c r="I82" s="370"/>
      <c r="J82" s="116"/>
      <c r="K82" s="116"/>
      <c r="L82" s="116"/>
      <c r="M82" s="116"/>
      <c r="N82" s="116"/>
      <c r="O82" s="116"/>
      <c r="P82" s="360"/>
    </row>
    <row r="83" spans="1:16" ht="14.25">
      <c r="A83" s="38" t="str">
        <f t="shared" si="18"/>
        <v>719</v>
      </c>
      <c r="B83" s="403" t="s">
        <v>370</v>
      </c>
      <c r="C83" s="144" t="str">
        <f aca="true" t="shared" si="21" ref="C83:C126">IF(F83="",IF(E83="",D83,E83),F83)</f>
        <v>2H112</v>
      </c>
      <c r="D83" s="441"/>
      <c r="E83" s="414"/>
      <c r="F83" s="414" t="s">
        <v>242</v>
      </c>
      <c r="G83" s="426" t="s">
        <v>243</v>
      </c>
      <c r="H83" s="375">
        <f>VLOOKUP(C83,modello_la_min!C:U,19,FALSE)</f>
        <v>0</v>
      </c>
      <c r="I83" s="370"/>
      <c r="J83" s="116"/>
      <c r="K83" s="116"/>
      <c r="L83" s="116"/>
      <c r="M83" s="116"/>
      <c r="N83" s="116"/>
      <c r="O83" s="116"/>
      <c r="P83" s="360"/>
    </row>
    <row r="84" spans="1:16" ht="40.5">
      <c r="A84" s="38" t="str">
        <f t="shared" si="18"/>
        <v>719</v>
      </c>
      <c r="B84" s="403" t="s">
        <v>370</v>
      </c>
      <c r="C84" s="144" t="str">
        <f t="shared" si="21"/>
        <v>2H120</v>
      </c>
      <c r="D84" s="441"/>
      <c r="E84" s="435" t="s">
        <v>244</v>
      </c>
      <c r="F84" s="414"/>
      <c r="G84" s="423" t="s">
        <v>245</v>
      </c>
      <c r="H84" s="375">
        <f>VLOOKUP(C84,modello_la_min!C:U,19,FALSE)</f>
        <v>3307580</v>
      </c>
      <c r="I84" s="370"/>
      <c r="J84" s="116"/>
      <c r="K84" s="116"/>
      <c r="L84" s="116"/>
      <c r="M84" s="116"/>
      <c r="N84" s="116"/>
      <c r="O84" s="116"/>
      <c r="P84" s="360"/>
    </row>
    <row r="85" spans="1:16" ht="40.5">
      <c r="A85" s="38" t="str">
        <f t="shared" si="18"/>
        <v>719</v>
      </c>
      <c r="B85" s="403" t="s">
        <v>370</v>
      </c>
      <c r="C85" s="144" t="str">
        <f t="shared" si="21"/>
        <v>2H130</v>
      </c>
      <c r="D85" s="440"/>
      <c r="E85" s="435" t="s">
        <v>246</v>
      </c>
      <c r="F85" s="436"/>
      <c r="G85" s="423" t="s">
        <v>247</v>
      </c>
      <c r="H85" s="375">
        <f>VLOOKUP(C85,modello_la_min!C:U,19,FALSE)</f>
        <v>3605285</v>
      </c>
      <c r="I85" s="370"/>
      <c r="J85" s="116"/>
      <c r="K85" s="116"/>
      <c r="L85" s="116"/>
      <c r="M85" s="116"/>
      <c r="N85" s="116"/>
      <c r="O85" s="116"/>
      <c r="P85" s="360"/>
    </row>
    <row r="86" spans="1:16" ht="27">
      <c r="A86" s="38" t="str">
        <f t="shared" si="18"/>
        <v>719</v>
      </c>
      <c r="B86" s="403" t="s">
        <v>370</v>
      </c>
      <c r="C86" s="144" t="str">
        <f t="shared" si="21"/>
        <v>2H140</v>
      </c>
      <c r="D86" s="440"/>
      <c r="E86" s="435" t="s">
        <v>248</v>
      </c>
      <c r="F86" s="436"/>
      <c r="G86" s="423" t="s">
        <v>249</v>
      </c>
      <c r="H86" s="375">
        <f>VLOOKUP(C86,modello_la_min!C:U,19,FALSE)</f>
        <v>3852368</v>
      </c>
      <c r="I86" s="370"/>
      <c r="J86" s="116"/>
      <c r="K86" s="116"/>
      <c r="L86" s="116"/>
      <c r="M86" s="116"/>
      <c r="N86" s="116"/>
      <c r="O86" s="116"/>
      <c r="P86" s="360"/>
    </row>
    <row r="87" spans="1:16" ht="27">
      <c r="A87" s="38" t="str">
        <f t="shared" si="18"/>
        <v>719</v>
      </c>
      <c r="B87" s="403" t="s">
        <v>370</v>
      </c>
      <c r="C87" s="144" t="str">
        <f t="shared" si="21"/>
        <v>2H150</v>
      </c>
      <c r="D87" s="440"/>
      <c r="E87" s="435" t="s">
        <v>250</v>
      </c>
      <c r="F87" s="436"/>
      <c r="G87" s="423" t="s">
        <v>251</v>
      </c>
      <c r="H87" s="375">
        <f>VLOOKUP(C87,modello_la_min!C:U,19,FALSE)</f>
        <v>0</v>
      </c>
      <c r="I87" s="370"/>
      <c r="J87" s="116"/>
      <c r="K87" s="116"/>
      <c r="L87" s="116"/>
      <c r="M87" s="116"/>
      <c r="N87" s="116"/>
      <c r="O87" s="116"/>
      <c r="P87" s="360"/>
    </row>
    <row r="88" spans="1:16" ht="41.25" thickBot="1">
      <c r="A88" s="38" t="str">
        <f t="shared" si="18"/>
        <v>719</v>
      </c>
      <c r="B88" s="403" t="s">
        <v>370</v>
      </c>
      <c r="C88" s="144" t="str">
        <f t="shared" si="21"/>
        <v>2H160</v>
      </c>
      <c r="D88" s="440"/>
      <c r="E88" s="435" t="s">
        <v>252</v>
      </c>
      <c r="F88" s="436"/>
      <c r="G88" s="423" t="s">
        <v>253</v>
      </c>
      <c r="H88" s="375">
        <f>VLOOKUP(C88,modello_la_min!C:U,19,FALSE)</f>
        <v>3008461</v>
      </c>
      <c r="I88" s="370"/>
      <c r="J88" s="116"/>
      <c r="K88" s="116"/>
      <c r="L88" s="116"/>
      <c r="M88" s="116"/>
      <c r="N88" s="116"/>
      <c r="O88" s="116"/>
      <c r="P88" s="360"/>
    </row>
    <row r="89" spans="1:16" s="614" customFormat="1" ht="27.75" hidden="1" thickBot="1">
      <c r="A89" s="614" t="str">
        <f t="shared" si="18"/>
        <v>719</v>
      </c>
      <c r="B89" s="615" t="s">
        <v>370</v>
      </c>
      <c r="C89" s="172" t="str">
        <f t="shared" si="21"/>
        <v>2H170</v>
      </c>
      <c r="D89" s="616"/>
      <c r="E89" s="617" t="s">
        <v>254</v>
      </c>
      <c r="F89" s="618"/>
      <c r="G89" s="619" t="s">
        <v>255</v>
      </c>
      <c r="H89" s="620">
        <f>VLOOKUP(C89,modello_la_min!C:U,19,FALSE)</f>
        <v>0</v>
      </c>
      <c r="I89" s="621"/>
      <c r="J89" s="622"/>
      <c r="K89" s="622"/>
      <c r="L89" s="622"/>
      <c r="M89" s="622"/>
      <c r="N89" s="622"/>
      <c r="O89" s="622"/>
      <c r="P89" s="623"/>
    </row>
    <row r="90" spans="1:16" ht="14.25">
      <c r="A90" s="38" t="str">
        <f t="shared" si="18"/>
        <v>719</v>
      </c>
      <c r="B90" s="403" t="s">
        <v>370</v>
      </c>
      <c r="C90" s="144" t="str">
        <f t="shared" si="21"/>
        <v>2I100</v>
      </c>
      <c r="D90" s="471" t="s">
        <v>256</v>
      </c>
      <c r="E90" s="472"/>
      <c r="F90" s="472"/>
      <c r="G90" s="421" t="s">
        <v>257</v>
      </c>
      <c r="H90" s="374">
        <f>H91+H92+H93+H94+H95</f>
        <v>994410</v>
      </c>
      <c r="I90" s="379">
        <f aca="true" t="shared" si="22" ref="I90:P90">I91+I92+I93+I94+I95</f>
        <v>0</v>
      </c>
      <c r="J90" s="366">
        <f t="shared" si="22"/>
        <v>0</v>
      </c>
      <c r="K90" s="366">
        <f t="shared" si="22"/>
        <v>0</v>
      </c>
      <c r="L90" s="366">
        <f t="shared" si="22"/>
        <v>0</v>
      </c>
      <c r="M90" s="366">
        <f t="shared" si="22"/>
        <v>0</v>
      </c>
      <c r="N90" s="366">
        <f t="shared" si="22"/>
        <v>0</v>
      </c>
      <c r="O90" s="366">
        <f t="shared" si="22"/>
        <v>0</v>
      </c>
      <c r="P90" s="367">
        <f t="shared" si="22"/>
        <v>0</v>
      </c>
    </row>
    <row r="91" spans="1:16" ht="27">
      <c r="A91" s="38" t="str">
        <f t="shared" si="18"/>
        <v>719</v>
      </c>
      <c r="B91" s="403" t="s">
        <v>370</v>
      </c>
      <c r="C91" s="144" t="str">
        <f t="shared" si="21"/>
        <v>2I110</v>
      </c>
      <c r="D91" s="440"/>
      <c r="E91" s="435" t="s">
        <v>258</v>
      </c>
      <c r="F91" s="436"/>
      <c r="G91" s="423" t="s">
        <v>259</v>
      </c>
      <c r="H91" s="375">
        <f>VLOOKUP(C91,modello_la_min!C:U,19,FALSE)</f>
        <v>994410</v>
      </c>
      <c r="I91" s="370"/>
      <c r="J91" s="116"/>
      <c r="K91" s="116"/>
      <c r="L91" s="116"/>
      <c r="M91" s="116"/>
      <c r="N91" s="116"/>
      <c r="O91" s="116"/>
      <c r="P91" s="360"/>
    </row>
    <row r="92" spans="1:16" ht="27">
      <c r="A92" s="38" t="str">
        <f t="shared" si="18"/>
        <v>719</v>
      </c>
      <c r="B92" s="403" t="s">
        <v>370</v>
      </c>
      <c r="C92" s="144" t="str">
        <f t="shared" si="21"/>
        <v>2I120</v>
      </c>
      <c r="D92" s="440"/>
      <c r="E92" s="435" t="s">
        <v>260</v>
      </c>
      <c r="F92" s="436"/>
      <c r="G92" s="423" t="s">
        <v>261</v>
      </c>
      <c r="H92" s="375">
        <f>VLOOKUP(C92,modello_la_min!C:U,19,FALSE)</f>
        <v>0</v>
      </c>
      <c r="I92" s="370"/>
      <c r="J92" s="116"/>
      <c r="K92" s="116"/>
      <c r="L92" s="116"/>
      <c r="M92" s="116"/>
      <c r="N92" s="116"/>
      <c r="O92" s="116"/>
      <c r="P92" s="360"/>
    </row>
    <row r="93" spans="1:16" ht="27">
      <c r="A93" s="38" t="str">
        <f t="shared" si="18"/>
        <v>719</v>
      </c>
      <c r="B93" s="403" t="s">
        <v>370</v>
      </c>
      <c r="C93" s="144" t="str">
        <f t="shared" si="21"/>
        <v>2I130</v>
      </c>
      <c r="D93" s="440"/>
      <c r="E93" s="435" t="s">
        <v>262</v>
      </c>
      <c r="F93" s="436"/>
      <c r="G93" s="423" t="s">
        <v>263</v>
      </c>
      <c r="H93" s="375">
        <f>VLOOKUP(C93,modello_la_min!C:U,19,FALSE)</f>
        <v>0</v>
      </c>
      <c r="I93" s="370"/>
      <c r="J93" s="116"/>
      <c r="K93" s="116"/>
      <c r="L93" s="116"/>
      <c r="M93" s="116"/>
      <c r="N93" s="116"/>
      <c r="O93" s="116"/>
      <c r="P93" s="360"/>
    </row>
    <row r="94" spans="1:16" ht="27">
      <c r="A94" s="38" t="str">
        <f t="shared" si="18"/>
        <v>719</v>
      </c>
      <c r="B94" s="403" t="s">
        <v>370</v>
      </c>
      <c r="C94" s="144" t="str">
        <f t="shared" si="21"/>
        <v>2I140</v>
      </c>
      <c r="D94" s="440"/>
      <c r="E94" s="435" t="s">
        <v>264</v>
      </c>
      <c r="F94" s="436"/>
      <c r="G94" s="423" t="s">
        <v>265</v>
      </c>
      <c r="H94" s="375">
        <f>VLOOKUP(C94,modello_la_min!C:U,19,FALSE)</f>
        <v>0</v>
      </c>
      <c r="I94" s="370"/>
      <c r="J94" s="116"/>
      <c r="K94" s="116"/>
      <c r="L94" s="116"/>
      <c r="M94" s="116"/>
      <c r="N94" s="116"/>
      <c r="O94" s="116"/>
      <c r="P94" s="360"/>
    </row>
    <row r="95" spans="1:16" ht="41.25" thickBot="1">
      <c r="A95" s="38" t="str">
        <f t="shared" si="18"/>
        <v>719</v>
      </c>
      <c r="B95" s="403" t="s">
        <v>370</v>
      </c>
      <c r="C95" s="144" t="str">
        <f t="shared" si="21"/>
        <v>2I150</v>
      </c>
      <c r="D95" s="521"/>
      <c r="E95" s="514" t="s">
        <v>266</v>
      </c>
      <c r="F95" s="515"/>
      <c r="G95" s="488" t="s">
        <v>267</v>
      </c>
      <c r="H95" s="381">
        <f>VLOOKUP(C95,modello_la_min!C:U,19,FALSE)</f>
        <v>0</v>
      </c>
      <c r="I95" s="373"/>
      <c r="J95" s="368"/>
      <c r="K95" s="368"/>
      <c r="L95" s="368"/>
      <c r="M95" s="368"/>
      <c r="N95" s="368"/>
      <c r="O95" s="368"/>
      <c r="P95" s="369"/>
    </row>
    <row r="96" spans="1:16" ht="14.25">
      <c r="A96" s="38" t="str">
        <f t="shared" si="18"/>
        <v>719</v>
      </c>
      <c r="B96" s="403" t="s">
        <v>370</v>
      </c>
      <c r="C96" s="144" t="str">
        <f t="shared" si="21"/>
        <v>2J100</v>
      </c>
      <c r="D96" s="471" t="s">
        <v>268</v>
      </c>
      <c r="E96" s="522"/>
      <c r="F96" s="522"/>
      <c r="G96" s="421" t="s">
        <v>269</v>
      </c>
      <c r="H96" s="374">
        <f>SUM(H97:H102)</f>
        <v>4097881</v>
      </c>
      <c r="I96" s="380">
        <f>SUM(I97:I102)</f>
        <v>0</v>
      </c>
      <c r="J96" s="377">
        <f aca="true" t="shared" si="23" ref="J96:P96">SUM(J97:J102)</f>
        <v>0</v>
      </c>
      <c r="K96" s="377">
        <f t="shared" si="23"/>
        <v>0</v>
      </c>
      <c r="L96" s="377">
        <f t="shared" si="23"/>
        <v>0</v>
      </c>
      <c r="M96" s="377">
        <f t="shared" si="23"/>
        <v>0</v>
      </c>
      <c r="N96" s="377">
        <f t="shared" si="23"/>
        <v>0</v>
      </c>
      <c r="O96" s="377">
        <f t="shared" si="23"/>
        <v>0</v>
      </c>
      <c r="P96" s="378">
        <f t="shared" si="23"/>
        <v>0</v>
      </c>
    </row>
    <row r="97" spans="1:16" ht="27">
      <c r="A97" s="38" t="str">
        <f t="shared" si="18"/>
        <v>719</v>
      </c>
      <c r="B97" s="403" t="s">
        <v>370</v>
      </c>
      <c r="C97" s="144" t="str">
        <f t="shared" si="21"/>
        <v>2J110</v>
      </c>
      <c r="D97" s="443"/>
      <c r="E97" s="435" t="s">
        <v>270</v>
      </c>
      <c r="F97" s="436"/>
      <c r="G97" s="423" t="s">
        <v>271</v>
      </c>
      <c r="H97" s="375">
        <f>VLOOKUP(C97,modello_la_min!C:U,19,FALSE)</f>
        <v>4097881</v>
      </c>
      <c r="I97" s="370"/>
      <c r="J97" s="116"/>
      <c r="K97" s="116"/>
      <c r="L97" s="116"/>
      <c r="M97" s="116"/>
      <c r="N97" s="116"/>
      <c r="O97" s="116"/>
      <c r="P97" s="360"/>
    </row>
    <row r="98" spans="1:16" ht="27">
      <c r="A98" s="38" t="str">
        <f t="shared" si="18"/>
        <v>719</v>
      </c>
      <c r="B98" s="403" t="s">
        <v>370</v>
      </c>
      <c r="C98" s="144" t="str">
        <f t="shared" si="21"/>
        <v>2J120</v>
      </c>
      <c r="D98" s="443"/>
      <c r="E98" s="435" t="s">
        <v>272</v>
      </c>
      <c r="F98" s="436"/>
      <c r="G98" s="423" t="s">
        <v>273</v>
      </c>
      <c r="H98" s="375">
        <f>VLOOKUP(C98,modello_la_min!C:U,19,FALSE)</f>
        <v>0</v>
      </c>
      <c r="I98" s="370"/>
      <c r="J98" s="116"/>
      <c r="K98" s="116"/>
      <c r="L98" s="116"/>
      <c r="M98" s="116"/>
      <c r="N98" s="116"/>
      <c r="O98" s="116"/>
      <c r="P98" s="360"/>
    </row>
    <row r="99" spans="1:16" ht="27">
      <c r="A99" s="38" t="str">
        <f t="shared" si="18"/>
        <v>719</v>
      </c>
      <c r="B99" s="403" t="s">
        <v>370</v>
      </c>
      <c r="C99" s="144" t="str">
        <f t="shared" si="21"/>
        <v>2J130</v>
      </c>
      <c r="D99" s="443"/>
      <c r="E99" s="435" t="s">
        <v>274</v>
      </c>
      <c r="F99" s="436"/>
      <c r="G99" s="423" t="s">
        <v>275</v>
      </c>
      <c r="H99" s="375">
        <f>VLOOKUP(C99,modello_la_min!C:U,19,FALSE)</f>
        <v>0</v>
      </c>
      <c r="I99" s="370"/>
      <c r="J99" s="116"/>
      <c r="K99" s="116"/>
      <c r="L99" s="116"/>
      <c r="M99" s="116"/>
      <c r="N99" s="116"/>
      <c r="O99" s="116"/>
      <c r="P99" s="360"/>
    </row>
    <row r="100" spans="1:16" ht="27">
      <c r="A100" s="38" t="str">
        <f t="shared" si="18"/>
        <v>719</v>
      </c>
      <c r="B100" s="403" t="s">
        <v>370</v>
      </c>
      <c r="C100" s="144" t="str">
        <f t="shared" si="21"/>
        <v>2J140</v>
      </c>
      <c r="D100" s="443"/>
      <c r="E100" s="435" t="s">
        <v>276</v>
      </c>
      <c r="F100" s="436"/>
      <c r="G100" s="423" t="s">
        <v>277</v>
      </c>
      <c r="H100" s="375">
        <f>VLOOKUP(C100,modello_la_min!C:U,19,FALSE)</f>
        <v>0</v>
      </c>
      <c r="I100" s="370"/>
      <c r="J100" s="116"/>
      <c r="K100" s="116"/>
      <c r="L100" s="116"/>
      <c r="M100" s="116"/>
      <c r="N100" s="116"/>
      <c r="O100" s="116"/>
      <c r="P100" s="360"/>
    </row>
    <row r="101" spans="1:16" ht="27">
      <c r="A101" s="38" t="str">
        <f t="shared" si="18"/>
        <v>719</v>
      </c>
      <c r="B101" s="403" t="s">
        <v>370</v>
      </c>
      <c r="C101" s="144" t="str">
        <f t="shared" si="21"/>
        <v>2J150</v>
      </c>
      <c r="D101" s="443"/>
      <c r="E101" s="435" t="s">
        <v>278</v>
      </c>
      <c r="F101" s="436"/>
      <c r="G101" s="423" t="s">
        <v>279</v>
      </c>
      <c r="H101" s="375">
        <f>VLOOKUP(C101,modello_la_min!C:U,19,FALSE)</f>
        <v>0</v>
      </c>
      <c r="I101" s="370"/>
      <c r="J101" s="116"/>
      <c r="K101" s="116"/>
      <c r="L101" s="116"/>
      <c r="M101" s="116"/>
      <c r="N101" s="116"/>
      <c r="O101" s="116"/>
      <c r="P101" s="360"/>
    </row>
    <row r="102" spans="1:16" ht="41.25" thickBot="1">
      <c r="A102" s="38" t="str">
        <f t="shared" si="18"/>
        <v>719</v>
      </c>
      <c r="B102" s="403" t="s">
        <v>370</v>
      </c>
      <c r="C102" s="144" t="str">
        <f t="shared" si="21"/>
        <v>2J160</v>
      </c>
      <c r="D102" s="523"/>
      <c r="E102" s="514" t="s">
        <v>280</v>
      </c>
      <c r="F102" s="515"/>
      <c r="G102" s="488" t="s">
        <v>281</v>
      </c>
      <c r="H102" s="381">
        <f>VLOOKUP(C102,modello_la_min!C:U,19,FALSE)</f>
        <v>0</v>
      </c>
      <c r="I102" s="373"/>
      <c r="J102" s="368"/>
      <c r="K102" s="368"/>
      <c r="L102" s="368"/>
      <c r="M102" s="368"/>
      <c r="N102" s="368"/>
      <c r="O102" s="368"/>
      <c r="P102" s="369"/>
    </row>
    <row r="103" spans="1:16" ht="15" thickBot="1">
      <c r="A103" s="38" t="str">
        <f t="shared" si="18"/>
        <v>719</v>
      </c>
      <c r="B103" s="403" t="s">
        <v>370</v>
      </c>
      <c r="C103" s="144" t="str">
        <f t="shared" si="21"/>
        <v>2K100</v>
      </c>
      <c r="D103" s="566" t="s">
        <v>282</v>
      </c>
      <c r="E103" s="575"/>
      <c r="F103" s="575"/>
      <c r="G103" s="541" t="s">
        <v>283</v>
      </c>
      <c r="H103" s="572">
        <f>VLOOKUP(C103,modello_la_min!C:U,19,FALSE)</f>
        <v>0</v>
      </c>
      <c r="I103" s="573"/>
      <c r="J103" s="564"/>
      <c r="K103" s="564"/>
      <c r="L103" s="564"/>
      <c r="M103" s="564"/>
      <c r="N103" s="564"/>
      <c r="O103" s="564"/>
      <c r="P103" s="565"/>
    </row>
    <row r="104" spans="1:16" ht="29.25" thickBot="1">
      <c r="A104" s="38" t="str">
        <f t="shared" si="18"/>
        <v>719</v>
      </c>
      <c r="B104" s="403" t="s">
        <v>370</v>
      </c>
      <c r="C104" s="144" t="str">
        <f t="shared" si="21"/>
        <v>2L100</v>
      </c>
      <c r="D104" s="498" t="s">
        <v>284</v>
      </c>
      <c r="E104" s="525"/>
      <c r="F104" s="525"/>
      <c r="G104" s="494" t="s">
        <v>285</v>
      </c>
      <c r="H104" s="376">
        <f>VLOOKUP(C104,modello_la_min!C:U,19,FALSE)</f>
        <v>0</v>
      </c>
      <c r="I104" s="371"/>
      <c r="J104" s="364"/>
      <c r="K104" s="364"/>
      <c r="L104" s="364"/>
      <c r="M104" s="364"/>
      <c r="N104" s="364"/>
      <c r="O104" s="364"/>
      <c r="P104" s="365"/>
    </row>
    <row r="105" spans="1:16" ht="16.5" thickBot="1">
      <c r="A105" s="38" t="str">
        <f t="shared" si="18"/>
        <v>719</v>
      </c>
      <c r="B105" s="403" t="s">
        <v>370</v>
      </c>
      <c r="C105" s="144">
        <f t="shared" si="21"/>
        <v>29999</v>
      </c>
      <c r="D105" s="528">
        <v>29999</v>
      </c>
      <c r="E105" s="529"/>
      <c r="F105" s="529"/>
      <c r="G105" s="505" t="s">
        <v>286</v>
      </c>
      <c r="H105" s="382">
        <f aca="true" t="shared" si="24" ref="H105:P105">H104+H103+H96+H90+H80+H66+H60+H54+H53+H52+H51+H34</f>
        <v>69815488</v>
      </c>
      <c r="I105" s="576">
        <f t="shared" si="24"/>
        <v>239453</v>
      </c>
      <c r="J105" s="577">
        <f t="shared" si="24"/>
        <v>0</v>
      </c>
      <c r="K105" s="577">
        <f t="shared" si="24"/>
        <v>0</v>
      </c>
      <c r="L105" s="577">
        <f t="shared" si="24"/>
        <v>0</v>
      </c>
      <c r="M105" s="577">
        <f t="shared" si="24"/>
        <v>3895212</v>
      </c>
      <c r="N105" s="577">
        <f t="shared" si="24"/>
        <v>0</v>
      </c>
      <c r="O105" s="577">
        <f t="shared" si="24"/>
        <v>0</v>
      </c>
      <c r="P105" s="578">
        <f t="shared" si="24"/>
        <v>0</v>
      </c>
    </row>
    <row r="106" spans="2:16" ht="17.25" thickBot="1">
      <c r="B106" s="403" t="s">
        <v>370</v>
      </c>
      <c r="D106" s="659" t="s">
        <v>287</v>
      </c>
      <c r="E106" s="660"/>
      <c r="F106" s="660"/>
      <c r="G106" s="660"/>
      <c r="H106" s="660"/>
      <c r="I106" s="660"/>
      <c r="J106" s="660"/>
      <c r="K106" s="660"/>
      <c r="L106" s="660"/>
      <c r="M106" s="660"/>
      <c r="N106" s="660"/>
      <c r="O106" s="660"/>
      <c r="P106" s="38"/>
    </row>
    <row r="107" spans="1:16" ht="14.25">
      <c r="A107" s="38" t="str">
        <f t="shared" si="18"/>
        <v>719</v>
      </c>
      <c r="B107" s="403" t="s">
        <v>370</v>
      </c>
      <c r="C107" s="144" t="str">
        <f t="shared" si="21"/>
        <v>3A100</v>
      </c>
      <c r="D107" s="471" t="s">
        <v>288</v>
      </c>
      <c r="E107" s="472"/>
      <c r="F107" s="472"/>
      <c r="G107" s="421" t="s">
        <v>289</v>
      </c>
      <c r="H107" s="551">
        <f>H108+H111</f>
        <v>8438640</v>
      </c>
      <c r="I107" s="379">
        <f>I108+I111</f>
        <v>0</v>
      </c>
      <c r="J107" s="366">
        <f aca="true" t="shared" si="25" ref="J107:P107">J108+J111</f>
        <v>0</v>
      </c>
      <c r="K107" s="366">
        <f t="shared" si="25"/>
        <v>0</v>
      </c>
      <c r="L107" s="366">
        <f t="shared" si="25"/>
        <v>0</v>
      </c>
      <c r="M107" s="366">
        <f t="shared" si="25"/>
        <v>0</v>
      </c>
      <c r="N107" s="366">
        <f t="shared" si="25"/>
        <v>0</v>
      </c>
      <c r="O107" s="366">
        <f t="shared" si="25"/>
        <v>0</v>
      </c>
      <c r="P107" s="367">
        <f t="shared" si="25"/>
        <v>0</v>
      </c>
    </row>
    <row r="108" spans="1:16" ht="14.25">
      <c r="A108" s="38" t="str">
        <f t="shared" si="18"/>
        <v>719</v>
      </c>
      <c r="B108" s="403" t="s">
        <v>370</v>
      </c>
      <c r="C108" s="144" t="str">
        <f t="shared" si="21"/>
        <v>3A110</v>
      </c>
      <c r="D108" s="442"/>
      <c r="E108" s="435" t="s">
        <v>290</v>
      </c>
      <c r="F108" s="436"/>
      <c r="G108" s="423" t="s">
        <v>291</v>
      </c>
      <c r="H108" s="552">
        <f>H109+H110</f>
        <v>5580242</v>
      </c>
      <c r="I108" s="372">
        <f>I109+I110</f>
        <v>0</v>
      </c>
      <c r="J108" s="357">
        <f aca="true" t="shared" si="26" ref="J108:P108">J109+J110</f>
        <v>0</v>
      </c>
      <c r="K108" s="357">
        <f t="shared" si="26"/>
        <v>0</v>
      </c>
      <c r="L108" s="357">
        <f t="shared" si="26"/>
        <v>0</v>
      </c>
      <c r="M108" s="357">
        <f t="shared" si="26"/>
        <v>0</v>
      </c>
      <c r="N108" s="357">
        <f t="shared" si="26"/>
        <v>0</v>
      </c>
      <c r="O108" s="357">
        <f t="shared" si="26"/>
        <v>0</v>
      </c>
      <c r="P108" s="361">
        <f t="shared" si="26"/>
        <v>0</v>
      </c>
    </row>
    <row r="109" spans="1:16" ht="27">
      <c r="A109" s="38" t="str">
        <f t="shared" si="18"/>
        <v>719</v>
      </c>
      <c r="B109" s="403" t="s">
        <v>370</v>
      </c>
      <c r="C109" s="144" t="str">
        <f t="shared" si="21"/>
        <v>3A111 </v>
      </c>
      <c r="D109" s="442"/>
      <c r="E109" s="435"/>
      <c r="F109" s="436" t="s">
        <v>292</v>
      </c>
      <c r="G109" s="423" t="s">
        <v>293</v>
      </c>
      <c r="H109" s="552">
        <f>VLOOKUP(C109,modello_la_min!C:U,19,FALSE)</f>
        <v>4895557</v>
      </c>
      <c r="I109" s="370"/>
      <c r="J109" s="116"/>
      <c r="K109" s="116"/>
      <c r="L109" s="116"/>
      <c r="M109" s="116"/>
      <c r="N109" s="116"/>
      <c r="O109" s="116"/>
      <c r="P109" s="360"/>
    </row>
    <row r="110" spans="1:16" ht="14.25">
      <c r="A110" s="38" t="str">
        <f t="shared" si="18"/>
        <v>719</v>
      </c>
      <c r="B110" s="403" t="s">
        <v>370</v>
      </c>
      <c r="C110" s="144" t="str">
        <f t="shared" si="21"/>
        <v>3A112</v>
      </c>
      <c r="D110" s="442"/>
      <c r="E110" s="435"/>
      <c r="F110" s="436" t="s">
        <v>294</v>
      </c>
      <c r="G110" s="423" t="s">
        <v>295</v>
      </c>
      <c r="H110" s="552">
        <f>VLOOKUP(C110,modello_la_min!C:U,19,FALSE)</f>
        <v>684685</v>
      </c>
      <c r="I110" s="370"/>
      <c r="J110" s="116"/>
      <c r="K110" s="116"/>
      <c r="L110" s="116"/>
      <c r="M110" s="116"/>
      <c r="N110" s="116"/>
      <c r="O110" s="116"/>
      <c r="P110" s="360"/>
    </row>
    <row r="111" spans="1:16" ht="27.75" thickBot="1">
      <c r="A111" s="38" t="str">
        <f t="shared" si="18"/>
        <v>719</v>
      </c>
      <c r="B111" s="403" t="s">
        <v>370</v>
      </c>
      <c r="C111" s="144" t="str">
        <f t="shared" si="21"/>
        <v>3A120</v>
      </c>
      <c r="D111" s="519"/>
      <c r="E111" s="514" t="s">
        <v>296</v>
      </c>
      <c r="F111" s="515"/>
      <c r="G111" s="488" t="s">
        <v>297</v>
      </c>
      <c r="H111" s="579">
        <f>VLOOKUP(C111,modello_la_min!C:U,19,FALSE)</f>
        <v>2858398</v>
      </c>
      <c r="I111" s="373"/>
      <c r="J111" s="368"/>
      <c r="K111" s="368"/>
      <c r="L111" s="368"/>
      <c r="M111" s="368"/>
      <c r="N111" s="368"/>
      <c r="O111" s="368"/>
      <c r="P111" s="369"/>
    </row>
    <row r="112" spans="1:16" ht="14.25">
      <c r="A112" s="38" t="str">
        <f t="shared" si="18"/>
        <v>719</v>
      </c>
      <c r="B112" s="403" t="s">
        <v>370</v>
      </c>
      <c r="C112" s="144" t="str">
        <f t="shared" si="21"/>
        <v>3B100</v>
      </c>
      <c r="D112" s="471" t="s">
        <v>298</v>
      </c>
      <c r="E112" s="472"/>
      <c r="F112" s="472"/>
      <c r="G112" s="421" t="s">
        <v>299</v>
      </c>
      <c r="H112" s="551">
        <f>SUM(H113:H117)</f>
        <v>76719207</v>
      </c>
      <c r="I112" s="379">
        <f>SUM(I113:I117)</f>
        <v>962184</v>
      </c>
      <c r="J112" s="366">
        <f aca="true" t="shared" si="27" ref="J112:P112">SUM(J113:J117)</f>
        <v>0</v>
      </c>
      <c r="K112" s="366">
        <f t="shared" si="27"/>
        <v>0</v>
      </c>
      <c r="L112" s="366">
        <f t="shared" si="27"/>
        <v>0</v>
      </c>
      <c r="M112" s="366">
        <f t="shared" si="27"/>
        <v>0</v>
      </c>
      <c r="N112" s="366">
        <f t="shared" si="27"/>
        <v>0</v>
      </c>
      <c r="O112" s="366">
        <f t="shared" si="27"/>
        <v>0</v>
      </c>
      <c r="P112" s="367">
        <f t="shared" si="27"/>
        <v>0</v>
      </c>
    </row>
    <row r="113" spans="1:16" ht="14.25">
      <c r="A113" s="38" t="str">
        <f t="shared" si="18"/>
        <v>719</v>
      </c>
      <c r="B113" s="403" t="s">
        <v>370</v>
      </c>
      <c r="C113" s="144" t="str">
        <f t="shared" si="21"/>
        <v>3B110</v>
      </c>
      <c r="D113" s="442"/>
      <c r="E113" s="435" t="s">
        <v>300</v>
      </c>
      <c r="F113" s="436"/>
      <c r="G113" s="423" t="s">
        <v>301</v>
      </c>
      <c r="H113" s="552">
        <f>VLOOKUP(C113,modello_la_min!C:U,19,FALSE)</f>
        <v>251855</v>
      </c>
      <c r="I113" s="370">
        <v>3054</v>
      </c>
      <c r="J113" s="116"/>
      <c r="K113" s="116"/>
      <c r="L113" s="116"/>
      <c r="M113" s="116"/>
      <c r="N113" s="116"/>
      <c r="O113" s="116"/>
      <c r="P113" s="360"/>
    </row>
    <row r="114" spans="1:16" ht="14.25">
      <c r="A114" s="38" t="str">
        <f t="shared" si="18"/>
        <v>719</v>
      </c>
      <c r="B114" s="403" t="s">
        <v>370</v>
      </c>
      <c r="C114" s="144" t="str">
        <f t="shared" si="21"/>
        <v>3B120</v>
      </c>
      <c r="D114" s="442"/>
      <c r="E114" s="435" t="s">
        <v>302</v>
      </c>
      <c r="F114" s="436"/>
      <c r="G114" s="423" t="s">
        <v>303</v>
      </c>
      <c r="H114" s="552">
        <f>VLOOKUP(C114,modello_la_min!C:U,19,FALSE)</f>
        <v>3264481</v>
      </c>
      <c r="I114" s="370">
        <v>39420</v>
      </c>
      <c r="J114" s="116"/>
      <c r="K114" s="116"/>
      <c r="L114" s="116"/>
      <c r="M114" s="116"/>
      <c r="N114" s="116"/>
      <c r="O114" s="116"/>
      <c r="P114" s="360"/>
    </row>
    <row r="115" spans="1:16" ht="14.25">
      <c r="A115" s="38" t="str">
        <f t="shared" si="18"/>
        <v>719</v>
      </c>
      <c r="B115" s="403" t="s">
        <v>370</v>
      </c>
      <c r="C115" s="144" t="str">
        <f t="shared" si="21"/>
        <v>3B130</v>
      </c>
      <c r="D115" s="442"/>
      <c r="E115" s="435" t="s">
        <v>304</v>
      </c>
      <c r="F115" s="436"/>
      <c r="G115" s="423" t="s">
        <v>305</v>
      </c>
      <c r="H115" s="552">
        <f>VLOOKUP(C115,modello_la_min!C:U,19,FALSE)</f>
        <v>72428390</v>
      </c>
      <c r="I115" s="370">
        <v>910033</v>
      </c>
      <c r="J115" s="116"/>
      <c r="K115" s="116"/>
      <c r="L115" s="116"/>
      <c r="M115" s="116"/>
      <c r="N115" s="116"/>
      <c r="O115" s="116"/>
      <c r="P115" s="360"/>
    </row>
    <row r="116" spans="1:16" ht="27">
      <c r="A116" s="38" t="str">
        <f t="shared" si="18"/>
        <v>719</v>
      </c>
      <c r="B116" s="403" t="s">
        <v>370</v>
      </c>
      <c r="C116" s="144" t="str">
        <f t="shared" si="21"/>
        <v>3B140</v>
      </c>
      <c r="D116" s="442"/>
      <c r="E116" s="435" t="s">
        <v>306</v>
      </c>
      <c r="F116" s="436"/>
      <c r="G116" s="423" t="s">
        <v>307</v>
      </c>
      <c r="H116" s="552">
        <f>VLOOKUP(C116,modello_la_min!C:U,19,FALSE)</f>
        <v>0</v>
      </c>
      <c r="I116" s="370">
        <v>0</v>
      </c>
      <c r="J116" s="116"/>
      <c r="K116" s="116"/>
      <c r="L116" s="116"/>
      <c r="M116" s="116"/>
      <c r="N116" s="116"/>
      <c r="O116" s="116"/>
      <c r="P116" s="360"/>
    </row>
    <row r="117" spans="1:16" ht="27.75" thickBot="1">
      <c r="A117" s="38" t="str">
        <f t="shared" si="18"/>
        <v>719</v>
      </c>
      <c r="B117" s="403" t="s">
        <v>370</v>
      </c>
      <c r="C117" s="144" t="str">
        <f t="shared" si="21"/>
        <v>3B150</v>
      </c>
      <c r="D117" s="519"/>
      <c r="E117" s="514" t="s">
        <v>308</v>
      </c>
      <c r="F117" s="515"/>
      <c r="G117" s="488" t="s">
        <v>309</v>
      </c>
      <c r="H117" s="579">
        <f>VLOOKUP(C117,modello_la_min!C:U,19,FALSE)</f>
        <v>774481</v>
      </c>
      <c r="I117" s="373">
        <v>9677</v>
      </c>
      <c r="J117" s="368"/>
      <c r="K117" s="368"/>
      <c r="L117" s="368"/>
      <c r="M117" s="368"/>
      <c r="N117" s="368"/>
      <c r="O117" s="368"/>
      <c r="P117" s="369"/>
    </row>
    <row r="118" spans="1:16" ht="15" thickBot="1">
      <c r="A118" s="38" t="str">
        <f t="shared" si="18"/>
        <v>719</v>
      </c>
      <c r="B118" s="403" t="s">
        <v>370</v>
      </c>
      <c r="C118" s="144" t="str">
        <f t="shared" si="21"/>
        <v>3C100</v>
      </c>
      <c r="D118" s="566" t="s">
        <v>310</v>
      </c>
      <c r="E118" s="575"/>
      <c r="F118" s="575"/>
      <c r="G118" s="541" t="s">
        <v>311</v>
      </c>
      <c r="H118" s="553">
        <f>VLOOKUP(C118,modello_la_min!C:U,19,FALSE)</f>
        <v>0</v>
      </c>
      <c r="I118" s="371"/>
      <c r="J118" s="364"/>
      <c r="K118" s="364"/>
      <c r="L118" s="364"/>
      <c r="M118" s="364"/>
      <c r="N118" s="364"/>
      <c r="O118" s="364"/>
      <c r="P118" s="365"/>
    </row>
    <row r="119" spans="1:16" ht="15" thickBot="1">
      <c r="A119" s="38" t="str">
        <f t="shared" si="18"/>
        <v>719</v>
      </c>
      <c r="B119" s="403" t="s">
        <v>370</v>
      </c>
      <c r="C119" s="144" t="str">
        <f t="shared" si="21"/>
        <v>3D100</v>
      </c>
      <c r="D119" s="498" t="s">
        <v>312</v>
      </c>
      <c r="E119" s="525"/>
      <c r="F119" s="525"/>
      <c r="G119" s="494" t="s">
        <v>313</v>
      </c>
      <c r="H119" s="553">
        <f>VLOOKUP(C119,modello_la_min!C:U,19,FALSE)</f>
        <v>4289851</v>
      </c>
      <c r="I119" s="371"/>
      <c r="J119" s="364"/>
      <c r="K119" s="364"/>
      <c r="L119" s="364"/>
      <c r="M119" s="364"/>
      <c r="N119" s="364"/>
      <c r="O119" s="364"/>
      <c r="P119" s="365"/>
    </row>
    <row r="120" spans="1:16" ht="15" thickBot="1">
      <c r="A120" s="38" t="str">
        <f t="shared" si="18"/>
        <v>719</v>
      </c>
      <c r="B120" s="403" t="s">
        <v>370</v>
      </c>
      <c r="C120" s="144" t="str">
        <f t="shared" si="21"/>
        <v>3E100</v>
      </c>
      <c r="D120" s="566" t="s">
        <v>314</v>
      </c>
      <c r="E120" s="575"/>
      <c r="F120" s="575"/>
      <c r="G120" s="541" t="s">
        <v>315</v>
      </c>
      <c r="H120" s="553">
        <f>VLOOKUP(C120,modello_la_min!C:U,19,FALSE)</f>
        <v>0</v>
      </c>
      <c r="I120" s="371"/>
      <c r="J120" s="364"/>
      <c r="K120" s="364"/>
      <c r="L120" s="364"/>
      <c r="M120" s="364"/>
      <c r="N120" s="364"/>
      <c r="O120" s="364"/>
      <c r="P120" s="365"/>
    </row>
    <row r="121" spans="1:16" ht="15" thickBot="1">
      <c r="A121" s="38" t="str">
        <f t="shared" si="18"/>
        <v>719</v>
      </c>
      <c r="B121" s="403" t="s">
        <v>370</v>
      </c>
      <c r="C121" s="144" t="str">
        <f t="shared" si="21"/>
        <v>3F100</v>
      </c>
      <c r="D121" s="498" t="s">
        <v>316</v>
      </c>
      <c r="E121" s="525"/>
      <c r="F121" s="525"/>
      <c r="G121" s="494" t="s">
        <v>317</v>
      </c>
      <c r="H121" s="553">
        <f>VLOOKUP(C121,modello_la_min!C:U,19,FALSE)</f>
        <v>2878713</v>
      </c>
      <c r="I121" s="371"/>
      <c r="J121" s="364"/>
      <c r="K121" s="364"/>
      <c r="L121" s="364"/>
      <c r="M121" s="364"/>
      <c r="N121" s="364"/>
      <c r="O121" s="364"/>
      <c r="P121" s="365"/>
    </row>
    <row r="122" spans="1:16" ht="29.25" thickBot="1">
      <c r="A122" s="38" t="str">
        <f t="shared" si="18"/>
        <v>719</v>
      </c>
      <c r="B122" s="403" t="s">
        <v>370</v>
      </c>
      <c r="C122" s="144" t="str">
        <f t="shared" si="21"/>
        <v>3G100</v>
      </c>
      <c r="D122" s="566" t="s">
        <v>318</v>
      </c>
      <c r="E122" s="575"/>
      <c r="F122" s="575"/>
      <c r="G122" s="541" t="s">
        <v>319</v>
      </c>
      <c r="H122" s="553">
        <f>VLOOKUP(C122,modello_la_min!C:U,19,FALSE)</f>
        <v>0</v>
      </c>
      <c r="I122" s="371"/>
      <c r="J122" s="364"/>
      <c r="K122" s="364"/>
      <c r="L122" s="364"/>
      <c r="M122" s="364"/>
      <c r="N122" s="364"/>
      <c r="O122" s="364"/>
      <c r="P122" s="365"/>
    </row>
    <row r="123" spans="1:16" ht="29.25" thickBot="1">
      <c r="A123" s="38" t="str">
        <f t="shared" si="18"/>
        <v>719</v>
      </c>
      <c r="B123" s="403" t="s">
        <v>370</v>
      </c>
      <c r="C123" s="144" t="str">
        <f t="shared" si="21"/>
        <v>3H100</v>
      </c>
      <c r="D123" s="498" t="s">
        <v>320</v>
      </c>
      <c r="E123" s="525"/>
      <c r="F123" s="525"/>
      <c r="G123" s="494" t="s">
        <v>321</v>
      </c>
      <c r="H123" s="553">
        <f>VLOOKUP(C123,modello_la_min!C:U,19,FALSE)</f>
        <v>0</v>
      </c>
      <c r="I123" s="371"/>
      <c r="J123" s="364"/>
      <c r="K123" s="364"/>
      <c r="L123" s="364"/>
      <c r="M123" s="364"/>
      <c r="N123" s="364"/>
      <c r="O123" s="364"/>
      <c r="P123" s="365"/>
    </row>
    <row r="124" spans="1:16" ht="16.5" thickBot="1">
      <c r="A124" s="38" t="str">
        <f t="shared" si="18"/>
        <v>719</v>
      </c>
      <c r="B124" s="403" t="s">
        <v>370</v>
      </c>
      <c r="C124" s="144">
        <f t="shared" si="21"/>
        <v>39999</v>
      </c>
      <c r="D124" s="566">
        <v>39999</v>
      </c>
      <c r="E124" s="575"/>
      <c r="F124" s="575"/>
      <c r="G124" s="580" t="s">
        <v>322</v>
      </c>
      <c r="H124" s="581">
        <f aca="true" t="shared" si="28" ref="H124:P124">H123+H122+H121+H1161+H120+H119+H118+H112+H107</f>
        <v>92326411</v>
      </c>
      <c r="I124" s="582">
        <f t="shared" si="28"/>
        <v>962184</v>
      </c>
      <c r="J124" s="582">
        <f t="shared" si="28"/>
        <v>0</v>
      </c>
      <c r="K124" s="582">
        <f t="shared" si="28"/>
        <v>0</v>
      </c>
      <c r="L124" s="582">
        <f t="shared" si="28"/>
        <v>0</v>
      </c>
      <c r="M124" s="582">
        <f t="shared" si="28"/>
        <v>0</v>
      </c>
      <c r="N124" s="582">
        <f t="shared" si="28"/>
        <v>0</v>
      </c>
      <c r="O124" s="582">
        <f t="shared" si="28"/>
        <v>0</v>
      </c>
      <c r="P124" s="582">
        <f t="shared" si="28"/>
        <v>0</v>
      </c>
    </row>
    <row r="125" spans="1:16" s="1" customFormat="1" ht="32.25" thickBot="1">
      <c r="A125" s="38" t="str">
        <f t="shared" si="18"/>
        <v>719</v>
      </c>
      <c r="B125" s="403" t="s">
        <v>370</v>
      </c>
      <c r="C125" s="144" t="str">
        <f t="shared" si="21"/>
        <v>48888</v>
      </c>
      <c r="D125" s="498" t="s">
        <v>323</v>
      </c>
      <c r="E125" s="525"/>
      <c r="F125" s="525"/>
      <c r="G125" s="586" t="s">
        <v>324</v>
      </c>
      <c r="H125" s="553">
        <f>VLOOKUP(C125,modello_la_min!C:U,19,FALSE)</f>
        <v>0</v>
      </c>
      <c r="I125" s="371"/>
      <c r="J125" s="118"/>
      <c r="K125" s="118"/>
      <c r="L125" s="118"/>
      <c r="M125" s="118"/>
      <c r="N125" s="118"/>
      <c r="O125" s="118"/>
      <c r="P125" s="587"/>
    </row>
    <row r="126" spans="1:16" ht="16.5" thickBot="1">
      <c r="A126" s="38" t="str">
        <f t="shared" si="18"/>
        <v>719</v>
      </c>
      <c r="B126" s="403" t="s">
        <v>370</v>
      </c>
      <c r="C126" s="144">
        <f t="shared" si="21"/>
        <v>49999</v>
      </c>
      <c r="D126" s="528">
        <v>49999</v>
      </c>
      <c r="E126" s="583"/>
      <c r="F126" s="584"/>
      <c r="G126" s="585" t="s">
        <v>325</v>
      </c>
      <c r="H126" s="554">
        <f>H125+H124+H105+H32</f>
        <v>170968736</v>
      </c>
      <c r="I126" s="588">
        <f>I125+I124+I105+I32</f>
        <v>1201637</v>
      </c>
      <c r="J126" s="589">
        <f aca="true" t="shared" si="29" ref="J126:P126">J125+J124+J105+J32</f>
        <v>0</v>
      </c>
      <c r="K126" s="589">
        <f t="shared" si="29"/>
        <v>0</v>
      </c>
      <c r="L126" s="589">
        <f t="shared" si="29"/>
        <v>0</v>
      </c>
      <c r="M126" s="589">
        <f t="shared" si="29"/>
        <v>3895212</v>
      </c>
      <c r="N126" s="589">
        <f t="shared" si="29"/>
        <v>0</v>
      </c>
      <c r="O126" s="589">
        <f t="shared" si="29"/>
        <v>0</v>
      </c>
      <c r="P126" s="589">
        <f t="shared" si="29"/>
        <v>0</v>
      </c>
    </row>
  </sheetData>
  <sheetProtection password="A01C" sheet="1"/>
  <mergeCells count="17">
    <mergeCell ref="D106:O106"/>
    <mergeCell ref="M8:M9"/>
    <mergeCell ref="N8:N9"/>
    <mergeCell ref="O8:O9"/>
    <mergeCell ref="J8:J9"/>
    <mergeCell ref="K8:K9"/>
    <mergeCell ref="L8:L9"/>
    <mergeCell ref="P8:P9"/>
    <mergeCell ref="D14:O14"/>
    <mergeCell ref="D33:O33"/>
    <mergeCell ref="G2:O2"/>
    <mergeCell ref="D3:H3"/>
    <mergeCell ref="I3:O3"/>
    <mergeCell ref="D8:F9"/>
    <mergeCell ref="G8:G9"/>
    <mergeCell ref="H8:H9"/>
    <mergeCell ref="I8:I9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G1">
      <selection activeCell="B7" sqref="B7:B8"/>
    </sheetView>
  </sheetViews>
  <sheetFormatPr defaultColWidth="9.140625" defaultRowHeight="15"/>
  <cols>
    <col min="1" max="1" width="8.8515625" style="2" bestFit="1" customWidth="1"/>
    <col min="2" max="2" width="76.421875" style="4" customWidth="1"/>
    <col min="3" max="16" width="15.7109375" style="139" customWidth="1"/>
    <col min="17" max="16384" width="9.140625" style="1" customWidth="1"/>
  </cols>
  <sheetData>
    <row r="1" spans="1:13" s="67" customFormat="1" ht="45" customHeight="1" thickBot="1">
      <c r="A1" s="710" t="s">
        <v>371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66"/>
    </row>
    <row r="2" spans="2:16" ht="13.5" thickBot="1">
      <c r="B2" s="663" t="s">
        <v>96</v>
      </c>
      <c r="C2" s="664"/>
      <c r="D2" s="664"/>
      <c r="E2" s="664"/>
      <c r="F2" s="665"/>
      <c r="G2" s="3"/>
      <c r="H2" s="663" t="s">
        <v>97</v>
      </c>
      <c r="I2" s="664"/>
      <c r="J2" s="664"/>
      <c r="K2" s="664"/>
      <c r="L2" s="664"/>
      <c r="M2" s="665"/>
      <c r="N2" s="3"/>
      <c r="O2" s="3"/>
      <c r="P2" s="4"/>
    </row>
    <row r="3" spans="2:16" ht="12" customHeight="1" thickBot="1">
      <c r="B3" s="5"/>
      <c r="C3" s="3"/>
      <c r="D3" s="3"/>
      <c r="E3" s="3"/>
      <c r="F3" s="6"/>
      <c r="G3" s="3"/>
      <c r="H3" s="7"/>
      <c r="I3" s="8"/>
      <c r="J3" s="8"/>
      <c r="K3" s="8"/>
      <c r="L3" s="9"/>
      <c r="M3" s="10"/>
      <c r="N3" s="3"/>
      <c r="O3" s="3"/>
      <c r="P3" s="4"/>
    </row>
    <row r="4" spans="2:16" ht="27.75" customHeight="1" thickBot="1">
      <c r="B4" s="11" t="s">
        <v>98</v>
      </c>
      <c r="C4" s="12" t="str">
        <f>modello_la_min!H6</f>
        <v>030</v>
      </c>
      <c r="D4" s="3"/>
      <c r="E4" s="13" t="s">
        <v>100</v>
      </c>
      <c r="F4" s="135" t="str">
        <f>modello_la_min!K6</f>
        <v>719</v>
      </c>
      <c r="G4" s="3"/>
      <c r="H4" s="14" t="s">
        <v>101</v>
      </c>
      <c r="I4" s="15"/>
      <c r="J4" s="16"/>
      <c r="K4" s="16"/>
      <c r="L4" s="17"/>
      <c r="M4" s="6"/>
      <c r="N4" s="3"/>
      <c r="O4" s="3"/>
      <c r="P4" s="4"/>
    </row>
    <row r="5" spans="2:16" ht="12" customHeight="1" thickBot="1">
      <c r="B5" s="18"/>
      <c r="C5" s="19"/>
      <c r="D5" s="19"/>
      <c r="E5" s="19"/>
      <c r="F5" s="20"/>
      <c r="G5" s="3"/>
      <c r="H5" s="21"/>
      <c r="I5" s="22"/>
      <c r="J5" s="19"/>
      <c r="K5" s="19"/>
      <c r="L5" s="19"/>
      <c r="M5" s="20"/>
      <c r="N5" s="3"/>
      <c r="O5" s="3"/>
      <c r="P5" s="4"/>
    </row>
    <row r="6" spans="1:16" ht="12.75">
      <c r="A6" s="2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19.5" customHeight="1">
      <c r="A7" s="711"/>
      <c r="B7" s="712" t="s">
        <v>103</v>
      </c>
      <c r="C7" s="707" t="s">
        <v>104</v>
      </c>
      <c r="D7" s="707"/>
      <c r="E7" s="707" t="s">
        <v>105</v>
      </c>
      <c r="F7" s="707"/>
      <c r="G7" s="707"/>
      <c r="H7" s="707" t="s">
        <v>106</v>
      </c>
      <c r="I7" s="707"/>
      <c r="J7" s="707"/>
      <c r="K7" s="707"/>
      <c r="L7" s="707" t="s">
        <v>89</v>
      </c>
      <c r="M7" s="707" t="s">
        <v>90</v>
      </c>
      <c r="N7" s="707" t="s">
        <v>91</v>
      </c>
      <c r="O7" s="707" t="s">
        <v>92</v>
      </c>
      <c r="P7" s="707" t="s">
        <v>93</v>
      </c>
      <c r="Q7" s="708" t="s">
        <v>372</v>
      </c>
    </row>
    <row r="8" spans="1:17" ht="69" customHeight="1">
      <c r="A8" s="711"/>
      <c r="B8" s="712"/>
      <c r="C8" s="64" t="s">
        <v>80</v>
      </c>
      <c r="D8" s="64" t="s">
        <v>81</v>
      </c>
      <c r="E8" s="65" t="s">
        <v>82</v>
      </c>
      <c r="F8" s="64" t="s">
        <v>83</v>
      </c>
      <c r="G8" s="64" t="s">
        <v>84</v>
      </c>
      <c r="H8" s="64" t="s">
        <v>85</v>
      </c>
      <c r="I8" s="64" t="s">
        <v>86</v>
      </c>
      <c r="J8" s="64" t="s">
        <v>87</v>
      </c>
      <c r="K8" s="64" t="s">
        <v>88</v>
      </c>
      <c r="L8" s="707"/>
      <c r="M8" s="707"/>
      <c r="N8" s="707"/>
      <c r="O8" s="707"/>
      <c r="P8" s="707"/>
      <c r="Q8" s="709"/>
    </row>
    <row r="9" spans="1:16" s="27" customFormat="1" ht="30.75" customHeight="1">
      <c r="A9" s="60" t="s">
        <v>108</v>
      </c>
      <c r="B9" s="61" t="s">
        <v>109</v>
      </c>
      <c r="C9" s="109">
        <f>VLOOKUP($A9,modello_la_min!$D:$U,5,FALSE)</f>
        <v>525078</v>
      </c>
      <c r="D9" s="109">
        <f>VLOOKUP($A9,modello_la_min!$D:$U,6,FALSE)</f>
        <v>2701</v>
      </c>
      <c r="E9" s="109">
        <f>VLOOKUP($A9,modello_la_min!$D:$U,7,FALSE)</f>
        <v>1254</v>
      </c>
      <c r="F9" s="109">
        <f>VLOOKUP($A9,modello_la_min!$D:$U,8,FALSE)</f>
        <v>115767</v>
      </c>
      <c r="G9" s="109">
        <f>VLOOKUP($A9,modello_la_min!$D:$U,9,FALSE)</f>
        <v>164194</v>
      </c>
      <c r="H9" s="109">
        <f>VLOOKUP($A9,modello_la_min!$D:$U,10,FALSE)</f>
        <v>1268854</v>
      </c>
      <c r="I9" s="109">
        <f>VLOOKUP($A9,modello_la_min!$D:$U,11,FALSE)</f>
        <v>12833</v>
      </c>
      <c r="J9" s="109">
        <f>VLOOKUP($A9,modello_la_min!$D:$U,12,FALSE)</f>
        <v>1763</v>
      </c>
      <c r="K9" s="109">
        <f>VLOOKUP($A9,modello_la_min!$D:$U,13,FALSE)</f>
        <v>63742</v>
      </c>
      <c r="L9" s="109">
        <f>VLOOKUP($A9,modello_la_min!$D:$U,14,FALSE)</f>
        <v>6625</v>
      </c>
      <c r="M9" s="109">
        <f>VLOOKUP($A9,modello_la_min!$D:$U,15,FALSE)</f>
        <v>1648</v>
      </c>
      <c r="N9" s="109">
        <f>VLOOKUP($A9,modello_la_min!$D:$U,16,FALSE)</f>
        <v>25750</v>
      </c>
      <c r="O9" s="109">
        <f>VLOOKUP($A9,modello_la_min!$D:$U,17,FALSE)</f>
        <v>0</v>
      </c>
      <c r="P9" s="109">
        <f aca="true" t="shared" si="0" ref="P9:P16">SUM(C9:O9)</f>
        <v>2190209</v>
      </c>
    </row>
    <row r="10" spans="1:16" s="27" customFormat="1" ht="30.75" customHeight="1">
      <c r="A10" s="60" t="s">
        <v>114</v>
      </c>
      <c r="B10" s="61" t="s">
        <v>115</v>
      </c>
      <c r="C10" s="109">
        <f>VLOOKUP($A10,modello_la_min!$D:$U,5,FALSE)</f>
        <v>0</v>
      </c>
      <c r="D10" s="109">
        <f>VLOOKUP($A10,modello_la_min!$D:$U,6,FALSE)</f>
        <v>0</v>
      </c>
      <c r="E10" s="109">
        <f>VLOOKUP($A10,modello_la_min!$D:$U,7,FALSE)</f>
        <v>0</v>
      </c>
      <c r="F10" s="109">
        <f>VLOOKUP($A10,modello_la_min!$D:$U,8,FALSE)</f>
        <v>0</v>
      </c>
      <c r="G10" s="109">
        <f>VLOOKUP($A10,modello_la_min!$D:$U,9,FALSE)</f>
        <v>0</v>
      </c>
      <c r="H10" s="109">
        <f>VLOOKUP($A10,modello_la_min!$D:$U,10,FALSE)</f>
        <v>0</v>
      </c>
      <c r="I10" s="109">
        <f>VLOOKUP($A10,modello_la_min!$D:$U,11,FALSE)</f>
        <v>0</v>
      </c>
      <c r="J10" s="109">
        <f>VLOOKUP($A10,modello_la_min!$D:$U,12,FALSE)</f>
        <v>0</v>
      </c>
      <c r="K10" s="109">
        <f>VLOOKUP($A10,modello_la_min!$D:$U,13,FALSE)</f>
        <v>0</v>
      </c>
      <c r="L10" s="109">
        <f>VLOOKUP($A10,modello_la_min!$D:$U,14,FALSE)</f>
        <v>0</v>
      </c>
      <c r="M10" s="109">
        <f>VLOOKUP($A10,modello_la_min!$D:$U,15,FALSE)</f>
        <v>0</v>
      </c>
      <c r="N10" s="109">
        <f>VLOOKUP($A10,modello_la_min!$D:$U,16,FALSE)</f>
        <v>0</v>
      </c>
      <c r="O10" s="109">
        <f>VLOOKUP($A10,modello_la_min!$D:$U,17,FALSE)</f>
        <v>0</v>
      </c>
      <c r="P10" s="109">
        <f t="shared" si="0"/>
        <v>0</v>
      </c>
    </row>
    <row r="11" spans="1:16" s="27" customFormat="1" ht="21" customHeight="1">
      <c r="A11" s="60" t="s">
        <v>116</v>
      </c>
      <c r="B11" s="61" t="s">
        <v>117</v>
      </c>
      <c r="C11" s="109">
        <f>VLOOKUP($A11,modello_la_min!$D:$U,5,FALSE)</f>
        <v>777</v>
      </c>
      <c r="D11" s="109">
        <f>VLOOKUP($A11,modello_la_min!$D:$U,6,FALSE)</f>
        <v>5761</v>
      </c>
      <c r="E11" s="109">
        <f>VLOOKUP($A11,modello_la_min!$D:$U,7,FALSE)</f>
        <v>18525</v>
      </c>
      <c r="F11" s="109">
        <f>VLOOKUP($A11,modello_la_min!$D:$U,8,FALSE)</f>
        <v>6656</v>
      </c>
      <c r="G11" s="109">
        <f>VLOOKUP($A11,modello_la_min!$D:$U,9,FALSE)</f>
        <v>55912</v>
      </c>
      <c r="H11" s="109">
        <f>VLOOKUP($A11,modello_la_min!$D:$U,10,FALSE)</f>
        <v>217385</v>
      </c>
      <c r="I11" s="109">
        <f>VLOOKUP($A11,modello_la_min!$D:$U,11,FALSE)</f>
        <v>137629</v>
      </c>
      <c r="J11" s="109">
        <f>VLOOKUP($A11,modello_la_min!$D:$U,12,FALSE)</f>
        <v>611</v>
      </c>
      <c r="K11" s="109">
        <f>VLOOKUP($A11,modello_la_min!$D:$U,13,FALSE)</f>
        <v>49099</v>
      </c>
      <c r="L11" s="109">
        <f>VLOOKUP($A11,modello_la_min!$D:$U,14,FALSE)</f>
        <v>12179</v>
      </c>
      <c r="M11" s="109">
        <f>VLOOKUP($A11,modello_la_min!$D:$U,15,FALSE)</f>
        <v>384</v>
      </c>
      <c r="N11" s="109">
        <f>VLOOKUP($A11,modello_la_min!$D:$U,16,FALSE)</f>
        <v>7134</v>
      </c>
      <c r="O11" s="109">
        <f>VLOOKUP($A11,modello_la_min!$D:$U,17,FALSE)</f>
        <v>0</v>
      </c>
      <c r="P11" s="109">
        <f t="shared" si="0"/>
        <v>512052</v>
      </c>
    </row>
    <row r="12" spans="1:16" s="27" customFormat="1" ht="19.5" customHeight="1">
      <c r="A12" s="60" t="s">
        <v>118</v>
      </c>
      <c r="B12" s="61" t="s">
        <v>119</v>
      </c>
      <c r="C12" s="109">
        <f>VLOOKUP($A12,modello_la_min!$D:$U,5,FALSE)</f>
        <v>0</v>
      </c>
      <c r="D12" s="109">
        <f>VLOOKUP($A12,modello_la_min!$D:$U,6,FALSE)</f>
        <v>0</v>
      </c>
      <c r="E12" s="109">
        <f>VLOOKUP($A12,modello_la_min!$D:$U,7,FALSE)</f>
        <v>0</v>
      </c>
      <c r="F12" s="109">
        <f>VLOOKUP($A12,modello_la_min!$D:$U,8,FALSE)</f>
        <v>0</v>
      </c>
      <c r="G12" s="109">
        <f>VLOOKUP($A12,modello_la_min!$D:$U,9,FALSE)</f>
        <v>0</v>
      </c>
      <c r="H12" s="109">
        <f>VLOOKUP($A12,modello_la_min!$D:$U,10,FALSE)</f>
        <v>0</v>
      </c>
      <c r="I12" s="109">
        <f>VLOOKUP($A12,modello_la_min!$D:$U,11,FALSE)</f>
        <v>0</v>
      </c>
      <c r="J12" s="109">
        <f>VLOOKUP($A12,modello_la_min!$D:$U,12,FALSE)</f>
        <v>0</v>
      </c>
      <c r="K12" s="109">
        <f>VLOOKUP($A12,modello_la_min!$D:$U,13,FALSE)</f>
        <v>0</v>
      </c>
      <c r="L12" s="109">
        <f>VLOOKUP($A12,modello_la_min!$D:$U,14,FALSE)</f>
        <v>0</v>
      </c>
      <c r="M12" s="109">
        <f>VLOOKUP($A12,modello_la_min!$D:$U,15,FALSE)</f>
        <v>0</v>
      </c>
      <c r="N12" s="109">
        <f>VLOOKUP($A12,modello_la_min!$D:$U,16,FALSE)</f>
        <v>0</v>
      </c>
      <c r="O12" s="109">
        <f>VLOOKUP($A12,modello_la_min!$D:$U,17,FALSE)</f>
        <v>0</v>
      </c>
      <c r="P12" s="109">
        <f t="shared" si="0"/>
        <v>0</v>
      </c>
    </row>
    <row r="13" spans="1:16" s="27" customFormat="1" ht="19.5" customHeight="1">
      <c r="A13" s="55" t="s">
        <v>120</v>
      </c>
      <c r="B13" s="61" t="s">
        <v>121</v>
      </c>
      <c r="C13" s="109">
        <f>VLOOKUP($A13,modello_la_min!$D:$U,5,FALSE)</f>
        <v>0</v>
      </c>
      <c r="D13" s="109">
        <f>VLOOKUP($A13,modello_la_min!$D:$U,6,FALSE)</f>
        <v>0</v>
      </c>
      <c r="E13" s="109">
        <f>VLOOKUP($A13,modello_la_min!$D:$U,7,FALSE)</f>
        <v>0</v>
      </c>
      <c r="F13" s="109">
        <f>VLOOKUP($A13,modello_la_min!$D:$U,8,FALSE)</f>
        <v>0</v>
      </c>
      <c r="G13" s="109">
        <f>VLOOKUP($A13,modello_la_min!$D:$U,9,FALSE)</f>
        <v>0</v>
      </c>
      <c r="H13" s="109">
        <f>VLOOKUP($A13,modello_la_min!$D:$U,10,FALSE)</f>
        <v>0</v>
      </c>
      <c r="I13" s="109">
        <f>VLOOKUP($A13,modello_la_min!$D:$U,11,FALSE)</f>
        <v>0</v>
      </c>
      <c r="J13" s="109">
        <f>VLOOKUP($A13,modello_la_min!$D:$U,12,FALSE)</f>
        <v>0</v>
      </c>
      <c r="K13" s="109">
        <f>VLOOKUP($A13,modello_la_min!$D:$U,13,FALSE)</f>
        <v>0</v>
      </c>
      <c r="L13" s="109">
        <f>VLOOKUP($A13,modello_la_min!$D:$U,14,FALSE)</f>
        <v>0</v>
      </c>
      <c r="M13" s="109">
        <f>VLOOKUP($A13,modello_la_min!$D:$U,15,FALSE)</f>
        <v>0</v>
      </c>
      <c r="N13" s="109">
        <f>VLOOKUP($A13,modello_la_min!$D:$U,16,FALSE)</f>
        <v>0</v>
      </c>
      <c r="O13" s="109">
        <f>VLOOKUP($A13,modello_la_min!$D:$U,17,FALSE)</f>
        <v>0</v>
      </c>
      <c r="P13" s="109">
        <f t="shared" si="0"/>
        <v>0</v>
      </c>
    </row>
    <row r="14" spans="1:16" s="27" customFormat="1" ht="28.5" customHeight="1">
      <c r="A14" s="55" t="s">
        <v>122</v>
      </c>
      <c r="B14" s="61" t="s">
        <v>123</v>
      </c>
      <c r="C14" s="109">
        <f>VLOOKUP($A14,modello_la_min!$D:$U,5,FALSE)</f>
        <v>1315</v>
      </c>
      <c r="D14" s="109">
        <f>VLOOKUP($A14,modello_la_min!$D:$U,6,FALSE)</f>
        <v>5467</v>
      </c>
      <c r="E14" s="109">
        <f>VLOOKUP($A14,modello_la_min!$D:$U,7,FALSE)</f>
        <v>48200</v>
      </c>
      <c r="F14" s="109">
        <f>VLOOKUP($A14,modello_la_min!$D:$U,8,FALSE)</f>
        <v>228736</v>
      </c>
      <c r="G14" s="109">
        <f>VLOOKUP($A14,modello_la_min!$D:$U,9,FALSE)</f>
        <v>350480</v>
      </c>
      <c r="H14" s="109">
        <f>VLOOKUP($A14,modello_la_min!$D:$U,10,FALSE)</f>
        <v>596560</v>
      </c>
      <c r="I14" s="109">
        <f>VLOOKUP($A14,modello_la_min!$D:$U,11,FALSE)</f>
        <v>29302</v>
      </c>
      <c r="J14" s="109">
        <f>VLOOKUP($A14,modello_la_min!$D:$U,12,FALSE)</f>
        <v>6211</v>
      </c>
      <c r="K14" s="109">
        <f>VLOOKUP($A14,modello_la_min!$D:$U,13,FALSE)</f>
        <v>453603</v>
      </c>
      <c r="L14" s="109">
        <f>VLOOKUP($A14,modello_la_min!$D:$U,14,FALSE)</f>
        <v>16771</v>
      </c>
      <c r="M14" s="109">
        <f>VLOOKUP($A14,modello_la_min!$D:$U,15,FALSE)</f>
        <v>3957</v>
      </c>
      <c r="N14" s="109">
        <f>VLOOKUP($A14,modello_la_min!$D:$U,16,FALSE)</f>
        <v>67499</v>
      </c>
      <c r="O14" s="109">
        <f>VLOOKUP($A14,modello_la_min!$D:$U,17,FALSE)</f>
        <v>0</v>
      </c>
      <c r="P14" s="109">
        <f t="shared" si="0"/>
        <v>1808101</v>
      </c>
    </row>
    <row r="15" spans="1:16" ht="19.5" customHeight="1">
      <c r="A15" s="55" t="s">
        <v>138</v>
      </c>
      <c r="B15" s="61" t="s">
        <v>139</v>
      </c>
      <c r="C15" s="109">
        <f>VLOOKUP($A15,modello_la_min!$D:$U,5,FALSE)</f>
        <v>131866</v>
      </c>
      <c r="D15" s="109">
        <f>VLOOKUP($A15,modello_la_min!$D:$U,6,FALSE)</f>
        <v>100358</v>
      </c>
      <c r="E15" s="109">
        <f>VLOOKUP($A15,modello_la_min!$D:$U,7,FALSE)</f>
        <v>179165</v>
      </c>
      <c r="F15" s="109">
        <f>VLOOKUP($A15,modello_la_min!$D:$U,8,FALSE)</f>
        <v>246085</v>
      </c>
      <c r="G15" s="109">
        <f>VLOOKUP($A15,modello_la_min!$D:$U,9,FALSE)</f>
        <v>157774</v>
      </c>
      <c r="H15" s="109">
        <f>VLOOKUP($A15,modello_la_min!$D:$U,10,FALSE)</f>
        <v>1858361</v>
      </c>
      <c r="I15" s="109">
        <f>VLOOKUP($A15,modello_la_min!$D:$U,11,FALSE)</f>
        <v>7695</v>
      </c>
      <c r="J15" s="109">
        <f>VLOOKUP($A15,modello_la_min!$D:$U,12,FALSE)</f>
        <v>160128</v>
      </c>
      <c r="K15" s="109">
        <f>VLOOKUP($A15,modello_la_min!$D:$U,13,FALSE)</f>
        <v>1340892</v>
      </c>
      <c r="L15" s="109">
        <f>VLOOKUP($A15,modello_la_min!$D:$U,14,FALSE)</f>
        <v>106788</v>
      </c>
      <c r="M15" s="109">
        <f>VLOOKUP($A15,modello_la_min!$D:$U,15,FALSE)</f>
        <v>984</v>
      </c>
      <c r="N15" s="109">
        <f>VLOOKUP($A15,modello_la_min!$D:$U,16,FALSE)</f>
        <v>26379</v>
      </c>
      <c r="O15" s="109">
        <f>VLOOKUP($A15,modello_la_min!$D:$U,17,FALSE)</f>
        <v>0</v>
      </c>
      <c r="P15" s="109">
        <f t="shared" si="0"/>
        <v>4316475</v>
      </c>
    </row>
    <row r="16" spans="1:16" ht="19.5" customHeight="1">
      <c r="A16" s="55" t="s">
        <v>140</v>
      </c>
      <c r="B16" s="61" t="s">
        <v>141</v>
      </c>
      <c r="C16" s="109">
        <f>VLOOKUP($A16,modello_la_min!$D:$U,5,FALSE)</f>
        <v>0</v>
      </c>
      <c r="D16" s="109">
        <f>VLOOKUP($A16,modello_la_min!$D:$U,6,FALSE)</f>
        <v>0</v>
      </c>
      <c r="E16" s="109">
        <f>VLOOKUP($A16,modello_la_min!$D:$U,7,FALSE)</f>
        <v>0</v>
      </c>
      <c r="F16" s="109">
        <f>VLOOKUP($A16,modello_la_min!$D:$U,8,FALSE)</f>
        <v>0</v>
      </c>
      <c r="G16" s="109">
        <f>VLOOKUP($A16,modello_la_min!$D:$U,9,FALSE)</f>
        <v>0</v>
      </c>
      <c r="H16" s="109">
        <f>VLOOKUP($A16,modello_la_min!$D:$U,10,FALSE)</f>
        <v>0</v>
      </c>
      <c r="I16" s="109">
        <f>VLOOKUP($A16,modello_la_min!$D:$U,11,FALSE)</f>
        <v>0</v>
      </c>
      <c r="J16" s="109">
        <f>VLOOKUP($A16,modello_la_min!$D:$U,12,FALSE)</f>
        <v>0</v>
      </c>
      <c r="K16" s="109">
        <f>VLOOKUP($A16,modello_la_min!$D:$U,13,FALSE)</f>
        <v>0</v>
      </c>
      <c r="L16" s="109">
        <f>VLOOKUP($A16,modello_la_min!$D:$U,14,FALSE)</f>
        <v>0</v>
      </c>
      <c r="M16" s="109">
        <f>VLOOKUP($A16,modello_la_min!$D:$U,15,FALSE)</f>
        <v>0</v>
      </c>
      <c r="N16" s="109">
        <f>VLOOKUP($A16,modello_la_min!$D:$U,16,FALSE)</f>
        <v>0</v>
      </c>
      <c r="O16" s="109">
        <f>VLOOKUP($A16,modello_la_min!$D:$U,17,FALSE)</f>
        <v>0</v>
      </c>
      <c r="P16" s="109">
        <f t="shared" si="0"/>
        <v>0</v>
      </c>
    </row>
    <row r="17" spans="1:17" ht="19.5" customHeight="1">
      <c r="A17" s="62">
        <v>19999</v>
      </c>
      <c r="B17" s="57" t="s">
        <v>142</v>
      </c>
      <c r="C17" s="136">
        <f>SUM(C9:C16)</f>
        <v>659036</v>
      </c>
      <c r="D17" s="136">
        <f aca="true" t="shared" si="1" ref="D17:P17">SUM(D9:D16)</f>
        <v>114287</v>
      </c>
      <c r="E17" s="136">
        <f t="shared" si="1"/>
        <v>247144</v>
      </c>
      <c r="F17" s="136">
        <f t="shared" si="1"/>
        <v>597244</v>
      </c>
      <c r="G17" s="136">
        <f t="shared" si="1"/>
        <v>728360</v>
      </c>
      <c r="H17" s="136">
        <f t="shared" si="1"/>
        <v>3941160</v>
      </c>
      <c r="I17" s="136">
        <f t="shared" si="1"/>
        <v>187459</v>
      </c>
      <c r="J17" s="136">
        <f t="shared" si="1"/>
        <v>168713</v>
      </c>
      <c r="K17" s="136">
        <f t="shared" si="1"/>
        <v>1907336</v>
      </c>
      <c r="L17" s="136">
        <f t="shared" si="1"/>
        <v>142363</v>
      </c>
      <c r="M17" s="136">
        <f t="shared" si="1"/>
        <v>6973</v>
      </c>
      <c r="N17" s="136">
        <f t="shared" si="1"/>
        <v>126762</v>
      </c>
      <c r="O17" s="136">
        <f t="shared" si="1"/>
        <v>0</v>
      </c>
      <c r="P17" s="136">
        <f t="shared" si="1"/>
        <v>8826837</v>
      </c>
      <c r="Q17" s="140">
        <f>P17/P$41</f>
        <v>0.05162836906041114</v>
      </c>
    </row>
    <row r="18" spans="1:16" ht="19.5" customHeight="1">
      <c r="A18" s="60" t="s">
        <v>144</v>
      </c>
      <c r="B18" s="61" t="s">
        <v>145</v>
      </c>
      <c r="C18" s="109">
        <f>VLOOKUP($A18,modello_la_min!$D:$U,5,FALSE)</f>
        <v>36413</v>
      </c>
      <c r="D18" s="109">
        <f>VLOOKUP($A18,modello_la_min!$D:$U,6,FALSE)</f>
        <v>8167</v>
      </c>
      <c r="E18" s="109">
        <f>VLOOKUP($A18,modello_la_min!$D:$U,7,FALSE)</f>
        <v>7008</v>
      </c>
      <c r="F18" s="109">
        <f>VLOOKUP($A18,modello_la_min!$D:$U,8,FALSE)</f>
        <v>531310</v>
      </c>
      <c r="G18" s="109">
        <f>VLOOKUP($A18,modello_la_min!$D:$U,9,FALSE)</f>
        <v>429746</v>
      </c>
      <c r="H18" s="109">
        <f>VLOOKUP($A18,modello_la_min!$D:$U,10,FALSE)</f>
        <v>763906</v>
      </c>
      <c r="I18" s="109">
        <f>VLOOKUP($A18,modello_la_min!$D:$U,11,FALSE)</f>
        <v>20655</v>
      </c>
      <c r="J18" s="109">
        <f>VLOOKUP($A18,modello_la_min!$D:$U,12,FALSE)</f>
        <v>92587</v>
      </c>
      <c r="K18" s="109">
        <f>VLOOKUP($A18,modello_la_min!$D:$U,13,FALSE)</f>
        <v>733860</v>
      </c>
      <c r="L18" s="109">
        <f>VLOOKUP($A18,modello_la_min!$D:$U,14,FALSE)</f>
        <v>77760</v>
      </c>
      <c r="M18" s="109">
        <f>VLOOKUP($A18,modello_la_min!$D:$U,15,FALSE)</f>
        <v>2651</v>
      </c>
      <c r="N18" s="109">
        <f>VLOOKUP($A18,modello_la_min!$D:$U,16,FALSE)</f>
        <v>59996</v>
      </c>
      <c r="O18" s="109">
        <f>VLOOKUP($A18,modello_la_min!$D:$U,17,FALSE)</f>
        <v>0</v>
      </c>
      <c r="P18" s="109">
        <f aca="true" t="shared" si="2" ref="P18:P29">SUM(C18:O18)</f>
        <v>2764059</v>
      </c>
    </row>
    <row r="19" spans="1:16" ht="19.5" customHeight="1">
      <c r="A19" s="60" t="s">
        <v>178</v>
      </c>
      <c r="B19" s="61" t="s">
        <v>179</v>
      </c>
      <c r="C19" s="109">
        <f>VLOOKUP($A19,modello_la_min!$D:$U,5,FALSE)</f>
        <v>0</v>
      </c>
      <c r="D19" s="109">
        <f>VLOOKUP($A19,modello_la_min!$D:$U,6,FALSE)</f>
        <v>0</v>
      </c>
      <c r="E19" s="109">
        <f>VLOOKUP($A19,modello_la_min!$D:$U,7,FALSE)</f>
        <v>0</v>
      </c>
      <c r="F19" s="109">
        <f>VLOOKUP($A19,modello_la_min!$D:$U,8,FALSE)</f>
        <v>1756</v>
      </c>
      <c r="G19" s="109">
        <f>VLOOKUP($A19,modello_la_min!$D:$U,9,FALSE)</f>
        <v>2984</v>
      </c>
      <c r="H19" s="109">
        <f>VLOOKUP($A19,modello_la_min!$D:$U,10,FALSE)</f>
        <v>9</v>
      </c>
      <c r="I19" s="109">
        <f>VLOOKUP($A19,modello_la_min!$D:$U,11,FALSE)</f>
        <v>0</v>
      </c>
      <c r="J19" s="109">
        <f>VLOOKUP($A19,modello_la_min!$D:$U,12,FALSE)</f>
        <v>0</v>
      </c>
      <c r="K19" s="109">
        <f>VLOOKUP($A19,modello_la_min!$D:$U,13,FALSE)</f>
        <v>1</v>
      </c>
      <c r="L19" s="109">
        <f>VLOOKUP($A19,modello_la_min!$D:$U,14,FALSE)</f>
        <v>0</v>
      </c>
      <c r="M19" s="109">
        <f>VLOOKUP($A19,modello_la_min!$D:$U,15,FALSE)</f>
        <v>0</v>
      </c>
      <c r="N19" s="109">
        <f>VLOOKUP($A19,modello_la_min!$D:$U,16,FALSE)</f>
        <v>7</v>
      </c>
      <c r="O19" s="109">
        <f>VLOOKUP($A19,modello_la_min!$D:$U,17,FALSE)</f>
        <v>0</v>
      </c>
      <c r="P19" s="109">
        <f t="shared" si="2"/>
        <v>4757</v>
      </c>
    </row>
    <row r="20" spans="1:16" ht="19.5" customHeight="1">
      <c r="A20" s="60" t="s">
        <v>180</v>
      </c>
      <c r="B20" s="61" t="s">
        <v>181</v>
      </c>
      <c r="C20" s="109">
        <f>VLOOKUP($A20,modello_la_min!$D:$U,5,FALSE)</f>
        <v>0</v>
      </c>
      <c r="D20" s="109">
        <f>VLOOKUP($A20,modello_la_min!$D:$U,6,FALSE)</f>
        <v>0</v>
      </c>
      <c r="E20" s="109">
        <f>VLOOKUP($A20,modello_la_min!$D:$U,7,FALSE)</f>
        <v>0</v>
      </c>
      <c r="F20" s="109">
        <f>VLOOKUP($A20,modello_la_min!$D:$U,8,FALSE)</f>
        <v>0</v>
      </c>
      <c r="G20" s="109">
        <f>VLOOKUP($A20,modello_la_min!$D:$U,9,FALSE)</f>
        <v>0</v>
      </c>
      <c r="H20" s="109">
        <f>VLOOKUP($A20,modello_la_min!$D:$U,10,FALSE)</f>
        <v>0</v>
      </c>
      <c r="I20" s="109">
        <f>VLOOKUP($A20,modello_la_min!$D:$U,11,FALSE)</f>
        <v>0</v>
      </c>
      <c r="J20" s="109">
        <f>VLOOKUP($A20,modello_la_min!$D:$U,12,FALSE)</f>
        <v>0</v>
      </c>
      <c r="K20" s="109">
        <f>VLOOKUP($A20,modello_la_min!$D:$U,13,FALSE)</f>
        <v>0</v>
      </c>
      <c r="L20" s="109">
        <f>VLOOKUP($A20,modello_la_min!$D:$U,14,FALSE)</f>
        <v>0</v>
      </c>
      <c r="M20" s="109">
        <f>VLOOKUP($A20,modello_la_min!$D:$U,15,FALSE)</f>
        <v>0</v>
      </c>
      <c r="N20" s="109">
        <f>VLOOKUP($A20,modello_la_min!$D:$U,16,FALSE)</f>
        <v>0</v>
      </c>
      <c r="O20" s="109">
        <f>VLOOKUP($A20,modello_la_min!$D:$U,17,FALSE)</f>
        <v>0</v>
      </c>
      <c r="P20" s="109">
        <f t="shared" si="2"/>
        <v>0</v>
      </c>
    </row>
    <row r="21" spans="1:16" ht="19.5" customHeight="1">
      <c r="A21" s="60" t="s">
        <v>182</v>
      </c>
      <c r="B21" s="61" t="s">
        <v>183</v>
      </c>
      <c r="C21" s="109">
        <f>VLOOKUP($A21,modello_la_min!$D:$U,5,FALSE)</f>
        <v>18089</v>
      </c>
      <c r="D21" s="109">
        <f>VLOOKUP($A21,modello_la_min!$D:$U,6,FALSE)</f>
        <v>2839</v>
      </c>
      <c r="E21" s="109">
        <f>VLOOKUP($A21,modello_la_min!$D:$U,7,FALSE)</f>
        <v>0</v>
      </c>
      <c r="F21" s="109">
        <f>VLOOKUP($A21,modello_la_min!$D:$U,8,FALSE)</f>
        <v>0</v>
      </c>
      <c r="G21" s="109">
        <f>VLOOKUP($A21,modello_la_min!$D:$U,9,FALSE)</f>
        <v>46718</v>
      </c>
      <c r="H21" s="109">
        <f>VLOOKUP($A21,modello_la_min!$D:$U,10,FALSE)</f>
        <v>1316162</v>
      </c>
      <c r="I21" s="109">
        <f>VLOOKUP($A21,modello_la_min!$D:$U,11,FALSE)</f>
        <v>0</v>
      </c>
      <c r="J21" s="109">
        <f>VLOOKUP($A21,modello_la_min!$D:$U,12,FALSE)</f>
        <v>0</v>
      </c>
      <c r="K21" s="109">
        <f>VLOOKUP($A21,modello_la_min!$D:$U,13,FALSE)</f>
        <v>0</v>
      </c>
      <c r="L21" s="109">
        <f>VLOOKUP($A21,modello_la_min!$D:$U,14,FALSE)</f>
        <v>0</v>
      </c>
      <c r="M21" s="109">
        <f>VLOOKUP($A21,modello_la_min!$D:$U,15,FALSE)</f>
        <v>0</v>
      </c>
      <c r="N21" s="109">
        <f>VLOOKUP($A21,modello_la_min!$D:$U,16,FALSE)</f>
        <v>74000</v>
      </c>
      <c r="O21" s="109">
        <f>VLOOKUP($A21,modello_la_min!$D:$U,17,FALSE)</f>
        <v>0</v>
      </c>
      <c r="P21" s="109">
        <f t="shared" si="2"/>
        <v>1457808</v>
      </c>
    </row>
    <row r="22" spans="1:16" ht="19.5" customHeight="1">
      <c r="A22" s="55" t="s">
        <v>184</v>
      </c>
      <c r="B22" s="61" t="s">
        <v>185</v>
      </c>
      <c r="C22" s="109">
        <f>VLOOKUP($A22,modello_la_min!$D:$U,5,FALSE)</f>
        <v>9184173</v>
      </c>
      <c r="D22" s="109">
        <f>VLOOKUP($A22,modello_la_min!$D:$U,6,FALSE)</f>
        <v>101</v>
      </c>
      <c r="E22" s="109">
        <f>VLOOKUP($A22,modello_la_min!$D:$U,7,FALSE)</f>
        <v>2</v>
      </c>
      <c r="F22" s="109">
        <f>VLOOKUP($A22,modello_la_min!$D:$U,8,FALSE)</f>
        <v>1545</v>
      </c>
      <c r="G22" s="109">
        <f>VLOOKUP($A22,modello_la_min!$D:$U,9,FALSE)</f>
        <v>1028</v>
      </c>
      <c r="H22" s="109">
        <f>VLOOKUP($A22,modello_la_min!$D:$U,10,FALSE)</f>
        <v>44980</v>
      </c>
      <c r="I22" s="109">
        <f>VLOOKUP($A22,modello_la_min!$D:$U,11,FALSE)</f>
        <v>0</v>
      </c>
      <c r="J22" s="109">
        <f>VLOOKUP($A22,modello_la_min!$D:$U,12,FALSE)</f>
        <v>366</v>
      </c>
      <c r="K22" s="109">
        <f>VLOOKUP($A22,modello_la_min!$D:$U,13,FALSE)</f>
        <v>9860</v>
      </c>
      <c r="L22" s="109">
        <f>VLOOKUP($A22,modello_la_min!$D:$U,14,FALSE)</f>
        <v>37</v>
      </c>
      <c r="M22" s="109">
        <f>VLOOKUP($A22,modello_la_min!$D:$U,15,FALSE)</f>
        <v>0</v>
      </c>
      <c r="N22" s="109">
        <f>VLOOKUP($A22,modello_la_min!$D:$U,16,FALSE)</f>
        <v>35998</v>
      </c>
      <c r="O22" s="109">
        <f>VLOOKUP($A22,modello_la_min!$D:$U,17,FALSE)</f>
        <v>0</v>
      </c>
      <c r="P22" s="109">
        <f t="shared" si="2"/>
        <v>9278090</v>
      </c>
    </row>
    <row r="23" spans="1:16" ht="19.5" customHeight="1">
      <c r="A23" s="55" t="s">
        <v>196</v>
      </c>
      <c r="B23" s="63" t="s">
        <v>197</v>
      </c>
      <c r="C23" s="109">
        <f>VLOOKUP($A23,modello_la_min!$D:$U,5,FALSE)</f>
        <v>33</v>
      </c>
      <c r="D23" s="109">
        <f>VLOOKUP($A23,modello_la_min!$D:$U,6,FALSE)</f>
        <v>727</v>
      </c>
      <c r="E23" s="109">
        <f>VLOOKUP($A23,modello_la_min!$D:$U,7,FALSE)</f>
        <v>425</v>
      </c>
      <c r="F23" s="109">
        <f>VLOOKUP($A23,modello_la_min!$D:$U,8,FALSE)</f>
        <v>10212</v>
      </c>
      <c r="G23" s="109">
        <f>VLOOKUP($A23,modello_la_min!$D:$U,9,FALSE)</f>
        <v>55363</v>
      </c>
      <c r="H23" s="109">
        <f>VLOOKUP($A23,modello_la_min!$D:$U,10,FALSE)</f>
        <v>19043</v>
      </c>
      <c r="I23" s="109">
        <f>VLOOKUP($A23,modello_la_min!$D:$U,11,FALSE)</f>
        <v>4345</v>
      </c>
      <c r="J23" s="109">
        <f>VLOOKUP($A23,modello_la_min!$D:$U,12,FALSE)</f>
        <v>589</v>
      </c>
      <c r="K23" s="109">
        <f>VLOOKUP($A23,modello_la_min!$D:$U,13,FALSE)</f>
        <v>385726</v>
      </c>
      <c r="L23" s="109">
        <f>VLOOKUP($A23,modello_la_min!$D:$U,14,FALSE)</f>
        <v>2070</v>
      </c>
      <c r="M23" s="109">
        <f>VLOOKUP($A23,modello_la_min!$D:$U,15,FALSE)</f>
        <v>557</v>
      </c>
      <c r="N23" s="109">
        <f>VLOOKUP($A23,modello_la_min!$D:$U,16,FALSE)</f>
        <v>9159</v>
      </c>
      <c r="O23" s="109">
        <f>VLOOKUP($A23,modello_la_min!$D:$U,17,FALSE)</f>
        <v>0</v>
      </c>
      <c r="P23" s="109">
        <f t="shared" si="2"/>
        <v>488249</v>
      </c>
    </row>
    <row r="24" spans="1:16" ht="23.25" customHeight="1">
      <c r="A24" s="55" t="s">
        <v>208</v>
      </c>
      <c r="B24" s="61" t="s">
        <v>209</v>
      </c>
      <c r="C24" s="109">
        <f>VLOOKUP($A24,modello_la_min!$D:$U,5,FALSE)</f>
        <v>4494222</v>
      </c>
      <c r="D24" s="109">
        <f>VLOOKUP($A24,modello_la_min!$D:$U,6,FALSE)</f>
        <v>171594</v>
      </c>
      <c r="E24" s="109">
        <f>VLOOKUP($A24,modello_la_min!$D:$U,7,FALSE)</f>
        <v>1745998</v>
      </c>
      <c r="F24" s="109">
        <f>VLOOKUP($A24,modello_la_min!$D:$U,8,FALSE)</f>
        <v>3717834</v>
      </c>
      <c r="G24" s="109">
        <f>VLOOKUP($A24,modello_la_min!$D:$U,9,FALSE)</f>
        <v>3932420</v>
      </c>
      <c r="H24" s="109">
        <f>VLOOKUP($A24,modello_la_min!$D:$U,10,FALSE)</f>
        <v>18193958</v>
      </c>
      <c r="I24" s="109">
        <f>VLOOKUP($A24,modello_la_min!$D:$U,11,FALSE)</f>
        <v>172842</v>
      </c>
      <c r="J24" s="109">
        <f>VLOOKUP($A24,modello_la_min!$D:$U,12,FALSE)</f>
        <v>137186</v>
      </c>
      <c r="K24" s="109">
        <f>VLOOKUP($A24,modello_la_min!$D:$U,13,FALSE)</f>
        <v>2522433</v>
      </c>
      <c r="L24" s="109">
        <f>VLOOKUP($A24,modello_la_min!$D:$U,14,FALSE)</f>
        <v>1294552</v>
      </c>
      <c r="M24" s="109">
        <f>VLOOKUP($A24,modello_la_min!$D:$U,15,FALSE)</f>
        <v>21897</v>
      </c>
      <c r="N24" s="109">
        <f>VLOOKUP($A24,modello_la_min!$D:$U,16,FALSE)</f>
        <v>513947</v>
      </c>
      <c r="O24" s="109">
        <f>VLOOKUP($A24,modello_la_min!$D:$U,17,FALSE)</f>
        <v>0</v>
      </c>
      <c r="P24" s="109">
        <f t="shared" si="2"/>
        <v>36918883</v>
      </c>
    </row>
    <row r="25" spans="1:16" ht="19.5" customHeight="1">
      <c r="A25" s="55" t="s">
        <v>236</v>
      </c>
      <c r="B25" s="61" t="s">
        <v>237</v>
      </c>
      <c r="C25" s="109">
        <f>VLOOKUP($A25,modello_la_min!$D:$U,5,FALSE)</f>
        <v>16730</v>
      </c>
      <c r="D25" s="109">
        <f>VLOOKUP($A25,modello_la_min!$D:$U,6,FALSE)</f>
        <v>50028</v>
      </c>
      <c r="E25" s="109">
        <f>VLOOKUP($A25,modello_la_min!$D:$U,7,FALSE)</f>
        <v>8588</v>
      </c>
      <c r="F25" s="109">
        <f>VLOOKUP($A25,modello_la_min!$D:$U,8,FALSE)</f>
        <v>1575728</v>
      </c>
      <c r="G25" s="109">
        <f>VLOOKUP($A25,modello_la_min!$D:$U,9,FALSE)</f>
        <v>1783997</v>
      </c>
      <c r="H25" s="109">
        <f>VLOOKUP($A25,modello_la_min!$D:$U,10,FALSE)</f>
        <v>8269449</v>
      </c>
      <c r="I25" s="109">
        <f>VLOOKUP($A25,modello_la_min!$D:$U,11,FALSE)</f>
        <v>87899</v>
      </c>
      <c r="J25" s="109">
        <f>VLOOKUP($A25,modello_la_min!$D:$U,12,FALSE)</f>
        <v>825379</v>
      </c>
      <c r="K25" s="109">
        <f>VLOOKUP($A25,modello_la_min!$D:$U,13,FALSE)</f>
        <v>642894</v>
      </c>
      <c r="L25" s="109">
        <f>VLOOKUP($A25,modello_la_min!$D:$U,14,FALSE)</f>
        <v>326392</v>
      </c>
      <c r="M25" s="109">
        <f>VLOOKUP($A25,modello_la_min!$D:$U,15,FALSE)</f>
        <v>11289</v>
      </c>
      <c r="N25" s="109">
        <f>VLOOKUP($A25,modello_la_min!$D:$U,16,FALSE)</f>
        <v>212978</v>
      </c>
      <c r="O25" s="109">
        <f>VLOOKUP($A25,modello_la_min!$D:$U,17,FALSE)</f>
        <v>0</v>
      </c>
      <c r="P25" s="109">
        <f t="shared" si="2"/>
        <v>13811351</v>
      </c>
    </row>
    <row r="26" spans="1:16" ht="19.5" customHeight="1">
      <c r="A26" s="55" t="s">
        <v>256</v>
      </c>
      <c r="B26" s="61" t="s">
        <v>257</v>
      </c>
      <c r="C26" s="109">
        <f>VLOOKUP($A26,modello_la_min!$D:$U,5,FALSE)</f>
        <v>679</v>
      </c>
      <c r="D26" s="109">
        <f>VLOOKUP($A26,modello_la_min!$D:$U,6,FALSE)</f>
        <v>10809</v>
      </c>
      <c r="E26" s="109">
        <f>VLOOKUP($A26,modello_la_min!$D:$U,7,FALSE)</f>
        <v>1033</v>
      </c>
      <c r="F26" s="109">
        <f>VLOOKUP($A26,modello_la_min!$D:$U,8,FALSE)</f>
        <v>76569</v>
      </c>
      <c r="G26" s="109">
        <f>VLOOKUP($A26,modello_la_min!$D:$U,9,FALSE)</f>
        <v>412596</v>
      </c>
      <c r="H26" s="109">
        <f>VLOOKUP($A26,modello_la_min!$D:$U,10,FALSE)</f>
        <v>349594</v>
      </c>
      <c r="I26" s="109">
        <f>VLOOKUP($A26,modello_la_min!$D:$U,11,FALSE)</f>
        <v>10583</v>
      </c>
      <c r="J26" s="109">
        <f>VLOOKUP($A26,modello_la_min!$D:$U,12,FALSE)</f>
        <v>2931</v>
      </c>
      <c r="K26" s="109">
        <f>VLOOKUP($A26,modello_la_min!$D:$U,13,FALSE)</f>
        <v>56250</v>
      </c>
      <c r="L26" s="109">
        <f>VLOOKUP($A26,modello_la_min!$D:$U,14,FALSE)</f>
        <v>45942</v>
      </c>
      <c r="M26" s="109">
        <f>VLOOKUP($A26,modello_la_min!$D:$U,15,FALSE)</f>
        <v>1359</v>
      </c>
      <c r="N26" s="109">
        <f>VLOOKUP($A26,modello_la_min!$D:$U,16,FALSE)</f>
        <v>26065</v>
      </c>
      <c r="O26" s="109">
        <f>VLOOKUP($A26,modello_la_min!$D:$U,17,FALSE)</f>
        <v>0</v>
      </c>
      <c r="P26" s="109">
        <f t="shared" si="2"/>
        <v>994410</v>
      </c>
    </row>
    <row r="27" spans="1:16" ht="19.5" customHeight="1">
      <c r="A27" s="55" t="s">
        <v>268</v>
      </c>
      <c r="B27" s="61" t="s">
        <v>269</v>
      </c>
      <c r="C27" s="109">
        <f>VLOOKUP($A27,modello_la_min!$D:$U,5,FALSE)</f>
        <v>1460</v>
      </c>
      <c r="D27" s="109">
        <f>VLOOKUP($A27,modello_la_min!$D:$U,6,FALSE)</f>
        <v>21334</v>
      </c>
      <c r="E27" s="109">
        <f>VLOOKUP($A27,modello_la_min!$D:$U,7,FALSE)</f>
        <v>3786</v>
      </c>
      <c r="F27" s="109">
        <f>VLOOKUP($A27,modello_la_min!$D:$U,8,FALSE)</f>
        <v>1042188</v>
      </c>
      <c r="G27" s="109">
        <f>VLOOKUP($A27,modello_la_min!$D:$U,9,FALSE)</f>
        <v>1121832</v>
      </c>
      <c r="H27" s="109">
        <f>VLOOKUP($A27,modello_la_min!$D:$U,10,FALSE)</f>
        <v>1454147</v>
      </c>
      <c r="I27" s="109">
        <f>VLOOKUP($A27,modello_la_min!$D:$U,11,FALSE)</f>
        <v>18972</v>
      </c>
      <c r="J27" s="109">
        <f>VLOOKUP($A27,modello_la_min!$D:$U,12,FALSE)</f>
        <v>53661</v>
      </c>
      <c r="K27" s="109">
        <f>VLOOKUP($A27,modello_la_min!$D:$U,13,FALSE)</f>
        <v>111672</v>
      </c>
      <c r="L27" s="109">
        <f>VLOOKUP($A27,modello_la_min!$D:$U,14,FALSE)</f>
        <v>217591</v>
      </c>
      <c r="M27" s="109">
        <f>VLOOKUP($A27,modello_la_min!$D:$U,15,FALSE)</f>
        <v>2435</v>
      </c>
      <c r="N27" s="109">
        <f>VLOOKUP($A27,modello_la_min!$D:$U,16,FALSE)</f>
        <v>48803</v>
      </c>
      <c r="O27" s="109">
        <f>VLOOKUP($A27,modello_la_min!$D:$U,17,FALSE)</f>
        <v>0</v>
      </c>
      <c r="P27" s="109">
        <f t="shared" si="2"/>
        <v>4097881</v>
      </c>
    </row>
    <row r="28" spans="1:16" ht="19.5" customHeight="1">
      <c r="A28" s="55" t="s">
        <v>282</v>
      </c>
      <c r="B28" s="61" t="s">
        <v>283</v>
      </c>
      <c r="C28" s="109">
        <f>VLOOKUP($A28,modello_la_min!$D:$U,5,FALSE)</f>
        <v>0</v>
      </c>
      <c r="D28" s="109">
        <f>VLOOKUP($A28,modello_la_min!$D:$U,6,FALSE)</f>
        <v>0</v>
      </c>
      <c r="E28" s="109">
        <f>VLOOKUP($A28,modello_la_min!$D:$U,7,FALSE)</f>
        <v>0</v>
      </c>
      <c r="F28" s="109">
        <f>VLOOKUP($A28,modello_la_min!$D:$U,8,FALSE)</f>
        <v>0</v>
      </c>
      <c r="G28" s="109">
        <f>VLOOKUP($A28,modello_la_min!$D:$U,9,FALSE)</f>
        <v>0</v>
      </c>
      <c r="H28" s="109">
        <f>VLOOKUP($A28,modello_la_min!$D:$U,10,FALSE)</f>
        <v>0</v>
      </c>
      <c r="I28" s="109">
        <f>VLOOKUP($A28,modello_la_min!$D:$U,11,FALSE)</f>
        <v>0</v>
      </c>
      <c r="J28" s="109">
        <f>VLOOKUP($A28,modello_la_min!$D:$U,12,FALSE)</f>
        <v>0</v>
      </c>
      <c r="K28" s="109">
        <f>VLOOKUP($A28,modello_la_min!$D:$U,13,FALSE)</f>
        <v>0</v>
      </c>
      <c r="L28" s="109">
        <f>VLOOKUP($A28,modello_la_min!$D:$U,14,FALSE)</f>
        <v>0</v>
      </c>
      <c r="M28" s="109">
        <f>VLOOKUP($A28,modello_la_min!$D:$U,15,FALSE)</f>
        <v>0</v>
      </c>
      <c r="N28" s="109">
        <f>VLOOKUP($A28,modello_la_min!$D:$U,16,FALSE)</f>
        <v>0</v>
      </c>
      <c r="O28" s="109">
        <f>VLOOKUP($A28,modello_la_min!$D:$U,17,FALSE)</f>
        <v>0</v>
      </c>
      <c r="P28" s="109">
        <f t="shared" si="2"/>
        <v>0</v>
      </c>
    </row>
    <row r="29" spans="1:16" ht="19.5" customHeight="1">
      <c r="A29" s="55" t="s">
        <v>284</v>
      </c>
      <c r="B29" s="61" t="s">
        <v>285</v>
      </c>
      <c r="C29" s="109">
        <f>VLOOKUP($A29,modello_la_min!$D:$U,5,FALSE)</f>
        <v>0</v>
      </c>
      <c r="D29" s="109">
        <f>VLOOKUP($A29,modello_la_min!$D:$U,6,FALSE)</f>
        <v>0</v>
      </c>
      <c r="E29" s="109">
        <f>VLOOKUP($A29,modello_la_min!$D:$U,7,FALSE)</f>
        <v>0</v>
      </c>
      <c r="F29" s="109">
        <f>VLOOKUP($A29,modello_la_min!$D:$U,8,FALSE)</f>
        <v>0</v>
      </c>
      <c r="G29" s="109">
        <f>VLOOKUP($A29,modello_la_min!$D:$U,9,FALSE)</f>
        <v>0</v>
      </c>
      <c r="H29" s="109">
        <f>VLOOKUP($A29,modello_la_min!$D:$U,10,FALSE)</f>
        <v>0</v>
      </c>
      <c r="I29" s="109">
        <f>VLOOKUP($A29,modello_la_min!$D:$U,11,FALSE)</f>
        <v>0</v>
      </c>
      <c r="J29" s="109">
        <f>VLOOKUP($A29,modello_la_min!$D:$U,12,FALSE)</f>
        <v>0</v>
      </c>
      <c r="K29" s="109">
        <f>VLOOKUP($A29,modello_la_min!$D:$U,13,FALSE)</f>
        <v>0</v>
      </c>
      <c r="L29" s="109">
        <f>VLOOKUP($A29,modello_la_min!$D:$U,14,FALSE)</f>
        <v>0</v>
      </c>
      <c r="M29" s="109">
        <f>VLOOKUP($A29,modello_la_min!$D:$U,15,FALSE)</f>
        <v>0</v>
      </c>
      <c r="N29" s="109">
        <f>VLOOKUP($A29,modello_la_min!$D:$U,16,FALSE)</f>
        <v>0</v>
      </c>
      <c r="O29" s="109">
        <f>VLOOKUP($A29,modello_la_min!$D:$U,17,FALSE)</f>
        <v>0</v>
      </c>
      <c r="P29" s="109">
        <f t="shared" si="2"/>
        <v>0</v>
      </c>
    </row>
    <row r="30" spans="1:17" ht="19.5" customHeight="1">
      <c r="A30" s="56">
        <v>29999</v>
      </c>
      <c r="B30" s="57" t="s">
        <v>286</v>
      </c>
      <c r="C30" s="137">
        <f>SUM(C18:C29)</f>
        <v>13751799</v>
      </c>
      <c r="D30" s="137">
        <f aca="true" t="shared" si="3" ref="D30:P30">SUM(D18:D29)</f>
        <v>265599</v>
      </c>
      <c r="E30" s="137">
        <f t="shared" si="3"/>
        <v>1766840</v>
      </c>
      <c r="F30" s="137">
        <f t="shared" si="3"/>
        <v>6957142</v>
      </c>
      <c r="G30" s="137">
        <f t="shared" si="3"/>
        <v>7786684</v>
      </c>
      <c r="H30" s="137">
        <f t="shared" si="3"/>
        <v>30411248</v>
      </c>
      <c r="I30" s="137">
        <f t="shared" si="3"/>
        <v>315296</v>
      </c>
      <c r="J30" s="137">
        <f t="shared" si="3"/>
        <v>1112699</v>
      </c>
      <c r="K30" s="137">
        <f t="shared" si="3"/>
        <v>4462696</v>
      </c>
      <c r="L30" s="137">
        <f t="shared" si="3"/>
        <v>1964344</v>
      </c>
      <c r="M30" s="137">
        <f t="shared" si="3"/>
        <v>40188</v>
      </c>
      <c r="N30" s="137">
        <f t="shared" si="3"/>
        <v>980953</v>
      </c>
      <c r="O30" s="137">
        <f t="shared" si="3"/>
        <v>0</v>
      </c>
      <c r="P30" s="137">
        <f t="shared" si="3"/>
        <v>69815488</v>
      </c>
      <c r="Q30" s="140">
        <f>P30/P$41</f>
        <v>0.408352366832729</v>
      </c>
    </row>
    <row r="31" spans="1:16" ht="19.5" customHeight="1">
      <c r="A31" s="55" t="s">
        <v>288</v>
      </c>
      <c r="B31" s="61" t="s">
        <v>289</v>
      </c>
      <c r="C31" s="109">
        <f>VLOOKUP($A31,modello_la_min!$D:$U,5,FALSE)</f>
        <v>458894</v>
      </c>
      <c r="D31" s="109">
        <f>VLOOKUP($A31,modello_la_min!$D:$U,6,FALSE)</f>
        <v>41607</v>
      </c>
      <c r="E31" s="109">
        <f>VLOOKUP($A31,modello_la_min!$D:$U,7,FALSE)</f>
        <v>93508</v>
      </c>
      <c r="F31" s="109">
        <f>VLOOKUP($A31,modello_la_min!$D:$U,8,FALSE)</f>
        <v>994256</v>
      </c>
      <c r="G31" s="109">
        <f>VLOOKUP($A31,modello_la_min!$D:$U,9,FALSE)</f>
        <v>1181947</v>
      </c>
      <c r="H31" s="109">
        <f>VLOOKUP($A31,modello_la_min!$D:$U,10,FALSE)</f>
        <v>4596895</v>
      </c>
      <c r="I31" s="109">
        <f>VLOOKUP($A31,modello_la_min!$D:$U,11,FALSE)</f>
        <v>68383</v>
      </c>
      <c r="J31" s="109">
        <f>VLOOKUP($A31,modello_la_min!$D:$U,12,FALSE)</f>
        <v>58598</v>
      </c>
      <c r="K31" s="109">
        <f>VLOOKUP($A31,modello_la_min!$D:$U,13,FALSE)</f>
        <v>408399</v>
      </c>
      <c r="L31" s="109">
        <f>VLOOKUP($A31,modello_la_min!$D:$U,14,FALSE)</f>
        <v>384259</v>
      </c>
      <c r="M31" s="109">
        <f>VLOOKUP($A31,modello_la_min!$D:$U,15,FALSE)</f>
        <v>8673</v>
      </c>
      <c r="N31" s="109">
        <f>VLOOKUP($A31,modello_la_min!$D:$U,16,FALSE)</f>
        <v>143221</v>
      </c>
      <c r="O31" s="109">
        <f>VLOOKUP($A31,modello_la_min!$D:$U,17,FALSE)</f>
        <v>0</v>
      </c>
      <c r="P31" s="109">
        <f aca="true" t="shared" si="4" ref="P31:P40">SUM(C31:O31)</f>
        <v>8438640</v>
      </c>
    </row>
    <row r="32" spans="1:16" ht="19.5" customHeight="1">
      <c r="A32" s="55" t="s">
        <v>298</v>
      </c>
      <c r="B32" s="61" t="s">
        <v>299</v>
      </c>
      <c r="C32" s="109">
        <f>VLOOKUP($A32,modello_la_min!$D:$U,5,FALSE)</f>
        <v>8262068</v>
      </c>
      <c r="D32" s="109">
        <f>VLOOKUP($A32,modello_la_min!$D:$U,6,FALSE)</f>
        <v>240901</v>
      </c>
      <c r="E32" s="109">
        <f>VLOOKUP($A32,modello_la_min!$D:$U,7,FALSE)</f>
        <v>82307</v>
      </c>
      <c r="F32" s="109">
        <f>VLOOKUP($A32,modello_la_min!$D:$U,8,FALSE)</f>
        <v>9056288</v>
      </c>
      <c r="G32" s="109">
        <f>VLOOKUP($A32,modello_la_min!$D:$U,9,FALSE)</f>
        <v>8788495</v>
      </c>
      <c r="H32" s="109">
        <f>VLOOKUP($A32,modello_la_min!$D:$U,10,FALSE)</f>
        <v>42435269</v>
      </c>
      <c r="I32" s="109">
        <f>VLOOKUP($A32,modello_la_min!$D:$U,11,FALSE)</f>
        <v>305763</v>
      </c>
      <c r="J32" s="109">
        <f>VLOOKUP($A32,modello_la_min!$D:$U,12,FALSE)</f>
        <v>891033</v>
      </c>
      <c r="K32" s="109">
        <f>VLOOKUP($A32,modello_la_min!$D:$U,13,FALSE)</f>
        <v>2469671</v>
      </c>
      <c r="L32" s="109">
        <f>VLOOKUP($A32,modello_la_min!$D:$U,14,FALSE)</f>
        <v>3381535</v>
      </c>
      <c r="M32" s="109">
        <f>VLOOKUP($A32,modello_la_min!$D:$U,15,FALSE)</f>
        <v>38792</v>
      </c>
      <c r="N32" s="109">
        <f>VLOOKUP($A32,modello_la_min!$D:$U,16,FALSE)</f>
        <v>767085</v>
      </c>
      <c r="O32" s="109">
        <f>VLOOKUP($A32,modello_la_min!$D:$U,17,FALSE)</f>
        <v>0</v>
      </c>
      <c r="P32" s="109">
        <f t="shared" si="4"/>
        <v>76719207</v>
      </c>
    </row>
    <row r="33" spans="1:16" ht="19.5" customHeight="1">
      <c r="A33" s="55" t="s">
        <v>310</v>
      </c>
      <c r="B33" s="61" t="s">
        <v>311</v>
      </c>
      <c r="C33" s="109">
        <f>VLOOKUP($A33,modello_la_min!$D:$U,5,FALSE)</f>
        <v>0</v>
      </c>
      <c r="D33" s="109">
        <f>VLOOKUP($A33,modello_la_min!$D:$U,6,FALSE)</f>
        <v>0</v>
      </c>
      <c r="E33" s="109">
        <f>VLOOKUP($A33,modello_la_min!$D:$U,7,FALSE)</f>
        <v>0</v>
      </c>
      <c r="F33" s="109">
        <f>VLOOKUP($A33,modello_la_min!$D:$U,8,FALSE)</f>
        <v>0</v>
      </c>
      <c r="G33" s="109">
        <f>VLOOKUP($A33,modello_la_min!$D:$U,9,FALSE)</f>
        <v>0</v>
      </c>
      <c r="H33" s="109">
        <f>VLOOKUP($A33,modello_la_min!$D:$U,10,FALSE)</f>
        <v>0</v>
      </c>
      <c r="I33" s="109">
        <f>VLOOKUP($A33,modello_la_min!$D:$U,11,FALSE)</f>
        <v>0</v>
      </c>
      <c r="J33" s="109">
        <f>VLOOKUP($A33,modello_la_min!$D:$U,12,FALSE)</f>
        <v>0</v>
      </c>
      <c r="K33" s="109">
        <f>VLOOKUP($A33,modello_la_min!$D:$U,13,FALSE)</f>
        <v>0</v>
      </c>
      <c r="L33" s="109">
        <f>VLOOKUP($A33,modello_la_min!$D:$U,14,FALSE)</f>
        <v>0</v>
      </c>
      <c r="M33" s="109">
        <f>VLOOKUP($A33,modello_la_min!$D:$U,15,FALSE)</f>
        <v>0</v>
      </c>
      <c r="N33" s="109">
        <f>VLOOKUP($A33,modello_la_min!$D:$U,16,FALSE)</f>
        <v>0</v>
      </c>
      <c r="O33" s="109">
        <f>VLOOKUP($A33,modello_la_min!$D:$U,17,FALSE)</f>
        <v>0</v>
      </c>
      <c r="P33" s="109">
        <f t="shared" si="4"/>
        <v>0</v>
      </c>
    </row>
    <row r="34" spans="1:16" ht="19.5" customHeight="1">
      <c r="A34" s="55" t="s">
        <v>312</v>
      </c>
      <c r="B34" s="61" t="s">
        <v>313</v>
      </c>
      <c r="C34" s="109">
        <f>VLOOKUP($A34,modello_la_min!$D:$U,5,FALSE)</f>
        <v>48266</v>
      </c>
      <c r="D34" s="109">
        <f>VLOOKUP($A34,modello_la_min!$D:$U,6,FALSE)</f>
        <v>17797</v>
      </c>
      <c r="E34" s="109">
        <f>VLOOKUP($A34,modello_la_min!$D:$U,7,FALSE)</f>
        <v>7512</v>
      </c>
      <c r="F34" s="109">
        <f>VLOOKUP($A34,modello_la_min!$D:$U,8,FALSE)</f>
        <v>290696</v>
      </c>
      <c r="G34" s="109">
        <f>VLOOKUP($A34,modello_la_min!$D:$U,9,FALSE)</f>
        <v>984139</v>
      </c>
      <c r="H34" s="109">
        <f>VLOOKUP($A34,modello_la_min!$D:$U,10,FALSE)</f>
        <v>2346303</v>
      </c>
      <c r="I34" s="109">
        <f>VLOOKUP($A34,modello_la_min!$D:$U,11,FALSE)</f>
        <v>35664</v>
      </c>
      <c r="J34" s="109">
        <f>VLOOKUP($A34,modello_la_min!$D:$U,12,FALSE)</f>
        <v>116509</v>
      </c>
      <c r="K34" s="109">
        <f>VLOOKUP($A34,modello_la_min!$D:$U,13,FALSE)</f>
        <v>195240</v>
      </c>
      <c r="L34" s="109">
        <f>VLOOKUP($A34,modello_la_min!$D:$U,14,FALSE)</f>
        <v>168156</v>
      </c>
      <c r="M34" s="109">
        <f>VLOOKUP($A34,modello_la_min!$D:$U,15,FALSE)</f>
        <v>4525</v>
      </c>
      <c r="N34" s="109">
        <f>VLOOKUP($A34,modello_la_min!$D:$U,16,FALSE)</f>
        <v>75044</v>
      </c>
      <c r="O34" s="109">
        <f>VLOOKUP($A34,modello_la_min!$D:$U,17,FALSE)</f>
        <v>0</v>
      </c>
      <c r="P34" s="109">
        <f t="shared" si="4"/>
        <v>4289851</v>
      </c>
    </row>
    <row r="35" spans="1:16" ht="19.5" customHeight="1">
      <c r="A35" s="55" t="s">
        <v>314</v>
      </c>
      <c r="B35" s="61" t="s">
        <v>315</v>
      </c>
      <c r="C35" s="109">
        <f>VLOOKUP($A35,modello_la_min!$D:$U,5,FALSE)</f>
        <v>0</v>
      </c>
      <c r="D35" s="109">
        <f>VLOOKUP($A35,modello_la_min!$D:$U,6,FALSE)</f>
        <v>0</v>
      </c>
      <c r="E35" s="109">
        <f>VLOOKUP($A35,modello_la_min!$D:$U,7,FALSE)</f>
        <v>0</v>
      </c>
      <c r="F35" s="109">
        <f>VLOOKUP($A35,modello_la_min!$D:$U,8,FALSE)</f>
        <v>0</v>
      </c>
      <c r="G35" s="109">
        <f>VLOOKUP($A35,modello_la_min!$D:$U,9,FALSE)</f>
        <v>0</v>
      </c>
      <c r="H35" s="109">
        <f>VLOOKUP($A35,modello_la_min!$D:$U,10,FALSE)</f>
        <v>0</v>
      </c>
      <c r="I35" s="109">
        <f>VLOOKUP($A35,modello_la_min!$D:$U,11,FALSE)</f>
        <v>0</v>
      </c>
      <c r="J35" s="109">
        <f>VLOOKUP($A35,modello_la_min!$D:$U,12,FALSE)</f>
        <v>0</v>
      </c>
      <c r="K35" s="109">
        <f>VLOOKUP($A35,modello_la_min!$D:$U,13,FALSE)</f>
        <v>0</v>
      </c>
      <c r="L35" s="109">
        <f>VLOOKUP($A35,modello_la_min!$D:$U,14,FALSE)</f>
        <v>0</v>
      </c>
      <c r="M35" s="109">
        <f>VLOOKUP($A35,modello_la_min!$D:$U,15,FALSE)</f>
        <v>0</v>
      </c>
      <c r="N35" s="109">
        <f>VLOOKUP($A35,modello_la_min!$D:$U,16,FALSE)</f>
        <v>0</v>
      </c>
      <c r="O35" s="109">
        <f>VLOOKUP($A35,modello_la_min!$D:$U,17,FALSE)</f>
        <v>0</v>
      </c>
      <c r="P35" s="109">
        <f t="shared" si="4"/>
        <v>0</v>
      </c>
    </row>
    <row r="36" spans="1:16" ht="19.5" customHeight="1">
      <c r="A36" s="55" t="s">
        <v>316</v>
      </c>
      <c r="B36" s="61" t="s">
        <v>317</v>
      </c>
      <c r="C36" s="109">
        <f>VLOOKUP($A36,modello_la_min!$D:$U,5,FALSE)</f>
        <v>1315336</v>
      </c>
      <c r="D36" s="109">
        <f>VLOOKUP($A36,modello_la_min!$D:$U,6,FALSE)</f>
        <v>7745</v>
      </c>
      <c r="E36" s="109">
        <f>VLOOKUP($A36,modello_la_min!$D:$U,7,FALSE)</f>
        <v>414</v>
      </c>
      <c r="F36" s="109">
        <f>VLOOKUP($A36,modello_la_min!$D:$U,8,FALSE)</f>
        <v>685085</v>
      </c>
      <c r="G36" s="109">
        <f>VLOOKUP($A36,modello_la_min!$D:$U,9,FALSE)</f>
        <v>188542</v>
      </c>
      <c r="H36" s="109">
        <f>VLOOKUP($A36,modello_la_min!$D:$U,10,FALSE)</f>
        <v>508204</v>
      </c>
      <c r="I36" s="109">
        <f>VLOOKUP($A36,modello_la_min!$D:$U,11,FALSE)</f>
        <v>4262</v>
      </c>
      <c r="J36" s="109">
        <f>VLOOKUP($A36,modello_la_min!$D:$U,12,FALSE)</f>
        <v>1017</v>
      </c>
      <c r="K36" s="109">
        <f>VLOOKUP($A36,modello_la_min!$D:$U,13,FALSE)</f>
        <v>22730</v>
      </c>
      <c r="L36" s="109">
        <f>VLOOKUP($A36,modello_la_min!$D:$U,14,FALSE)</f>
        <v>136364</v>
      </c>
      <c r="M36" s="109">
        <f>VLOOKUP($A36,modello_la_min!$D:$U,15,FALSE)</f>
        <v>541</v>
      </c>
      <c r="N36" s="109">
        <f>VLOOKUP($A36,modello_la_min!$D:$U,16,FALSE)</f>
        <v>8473</v>
      </c>
      <c r="O36" s="109">
        <f>VLOOKUP($A36,modello_la_min!$D:$U,17,FALSE)</f>
        <v>0</v>
      </c>
      <c r="P36" s="109">
        <f t="shared" si="4"/>
        <v>2878713</v>
      </c>
    </row>
    <row r="37" spans="1:16" ht="19.5" customHeight="1">
      <c r="A37" s="55" t="s">
        <v>318</v>
      </c>
      <c r="B37" s="61" t="s">
        <v>319</v>
      </c>
      <c r="C37" s="109">
        <f>VLOOKUP($A37,modello_la_min!$D:$U,5,FALSE)</f>
        <v>0</v>
      </c>
      <c r="D37" s="109">
        <f>VLOOKUP($A37,modello_la_min!$D:$U,6,FALSE)</f>
        <v>0</v>
      </c>
      <c r="E37" s="109">
        <f>VLOOKUP($A37,modello_la_min!$D:$U,7,FALSE)</f>
        <v>0</v>
      </c>
      <c r="F37" s="109">
        <f>VLOOKUP($A37,modello_la_min!$D:$U,7,FALSE)</f>
        <v>0</v>
      </c>
      <c r="G37" s="109">
        <f>VLOOKUP($A37,modello_la_min!$D:$U,9,FALSE)</f>
        <v>0</v>
      </c>
      <c r="H37" s="109">
        <f>VLOOKUP($A37,modello_la_min!$D:$U,10,FALSE)</f>
        <v>0</v>
      </c>
      <c r="I37" s="109">
        <f>VLOOKUP($A37,modello_la_min!$D:$U,11,FALSE)</f>
        <v>0</v>
      </c>
      <c r="J37" s="109">
        <f>VLOOKUP($A37,modello_la_min!$D:$U,12,FALSE)</f>
        <v>0</v>
      </c>
      <c r="K37" s="109">
        <f>VLOOKUP($A37,modello_la_min!$D:$U,13,FALSE)</f>
        <v>0</v>
      </c>
      <c r="L37" s="109">
        <f>VLOOKUP($A37,modello_la_min!$D:$U,14,FALSE)</f>
        <v>0</v>
      </c>
      <c r="M37" s="109">
        <f>VLOOKUP($A37,modello_la_min!$D:$U,15,FALSE)</f>
        <v>0</v>
      </c>
      <c r="N37" s="109">
        <f>VLOOKUP($A37,modello_la_min!$D:$U,16,FALSE)</f>
        <v>0</v>
      </c>
      <c r="O37" s="109">
        <f>VLOOKUP($A37,modello_la_min!$D:$U,17,FALSE)</f>
        <v>0</v>
      </c>
      <c r="P37" s="109">
        <f t="shared" si="4"/>
        <v>0</v>
      </c>
    </row>
    <row r="38" spans="1:16" ht="14.25">
      <c r="A38" s="55" t="s">
        <v>320</v>
      </c>
      <c r="B38" s="61" t="s">
        <v>321</v>
      </c>
      <c r="C38" s="109">
        <f>VLOOKUP($A38,modello_la_min!$D:$U,5,FALSE)</f>
        <v>0</v>
      </c>
      <c r="D38" s="109">
        <f>VLOOKUP($A38,modello_la_min!$D:$U,6,FALSE)</f>
        <v>0</v>
      </c>
      <c r="E38" s="109">
        <f>VLOOKUP($A38,modello_la_min!$D:$U,7,FALSE)</f>
        <v>0</v>
      </c>
      <c r="F38" s="109">
        <f>VLOOKUP($A38,modello_la_min!$D:$U,8,FALSE)</f>
        <v>0</v>
      </c>
      <c r="G38" s="109">
        <f>VLOOKUP($A38,modello_la_min!$D:$U,9,FALSE)</f>
        <v>0</v>
      </c>
      <c r="H38" s="109">
        <f>VLOOKUP($A38,modello_la_min!$D:$U,10,FALSE)</f>
        <v>0</v>
      </c>
      <c r="I38" s="109">
        <f>VLOOKUP($A38,modello_la_min!$D:$U,11,FALSE)</f>
        <v>0</v>
      </c>
      <c r="J38" s="109">
        <f>VLOOKUP($A38,modello_la_min!$D:$U,12,FALSE)</f>
        <v>0</v>
      </c>
      <c r="K38" s="109">
        <f>VLOOKUP($A38,modello_la_min!$D:$U,13,FALSE)</f>
        <v>0</v>
      </c>
      <c r="L38" s="109">
        <f>VLOOKUP($A38,modello_la_min!$D:$U,14,FALSE)</f>
        <v>0</v>
      </c>
      <c r="M38" s="109">
        <f>VLOOKUP($A38,modello_la_min!$D:$U,15,FALSE)</f>
        <v>0</v>
      </c>
      <c r="N38" s="109">
        <f>VLOOKUP($A38,modello_la_min!$D:$U,16,FALSE)</f>
        <v>0</v>
      </c>
      <c r="O38" s="109">
        <f>VLOOKUP($A38,modello_la_min!$D:$U,17,FALSE)</f>
        <v>0</v>
      </c>
      <c r="P38" s="109">
        <f t="shared" si="4"/>
        <v>0</v>
      </c>
    </row>
    <row r="39" spans="1:17" ht="15.75">
      <c r="A39" s="56">
        <v>39999</v>
      </c>
      <c r="B39" s="57" t="s">
        <v>322</v>
      </c>
      <c r="C39" s="138">
        <f aca="true" t="shared" si="5" ref="C39:P39">SUM(C31:C38)</f>
        <v>10084564</v>
      </c>
      <c r="D39" s="138">
        <f t="shared" si="5"/>
        <v>308050</v>
      </c>
      <c r="E39" s="138">
        <f t="shared" si="5"/>
        <v>183741</v>
      </c>
      <c r="F39" s="138">
        <f t="shared" si="5"/>
        <v>11026325</v>
      </c>
      <c r="G39" s="138">
        <f t="shared" si="5"/>
        <v>11143123</v>
      </c>
      <c r="H39" s="138">
        <f t="shared" si="5"/>
        <v>49886671</v>
      </c>
      <c r="I39" s="138">
        <f t="shared" si="5"/>
        <v>414072</v>
      </c>
      <c r="J39" s="138">
        <f t="shared" si="5"/>
        <v>1067157</v>
      </c>
      <c r="K39" s="138">
        <f t="shared" si="5"/>
        <v>3096040</v>
      </c>
      <c r="L39" s="138">
        <f t="shared" si="5"/>
        <v>4070314</v>
      </c>
      <c r="M39" s="138">
        <f t="shared" si="5"/>
        <v>52531</v>
      </c>
      <c r="N39" s="138">
        <f t="shared" si="5"/>
        <v>993823</v>
      </c>
      <c r="O39" s="138">
        <f t="shared" si="5"/>
        <v>0</v>
      </c>
      <c r="P39" s="138">
        <f t="shared" si="5"/>
        <v>92326411</v>
      </c>
      <c r="Q39" s="140">
        <f>P39/P$41</f>
        <v>0.5400192641068599</v>
      </c>
    </row>
    <row r="40" spans="1:17" ht="15.75">
      <c r="A40" s="56" t="s">
        <v>323</v>
      </c>
      <c r="B40" s="57" t="s">
        <v>324</v>
      </c>
      <c r="C40" s="138">
        <f>VLOOKUP($A40,modello_la_min!$D:$U,5,FALSE)</f>
        <v>0</v>
      </c>
      <c r="D40" s="138">
        <f>VLOOKUP($A40,modello_la_min!$D:$U,6,FALSE)</f>
        <v>0</v>
      </c>
      <c r="E40" s="138">
        <f>VLOOKUP($A40,modello_la_min!$D:$U,7,FALSE)</f>
        <v>0</v>
      </c>
      <c r="F40" s="138">
        <f>VLOOKUP($A40,modello_la_min!$D:$U,8,FALSE)</f>
        <v>0</v>
      </c>
      <c r="G40" s="138">
        <f>VLOOKUP($A40,modello_la_min!$D:$U,9,FALSE)</f>
        <v>0</v>
      </c>
      <c r="H40" s="138">
        <f>VLOOKUP($A40,modello_la_min!$D:$U,10,FALSE)</f>
        <v>0</v>
      </c>
      <c r="I40" s="138">
        <f>VLOOKUP($A40,modello_la_min!$D:$U,11,FALSE)</f>
        <v>0</v>
      </c>
      <c r="J40" s="138">
        <f>VLOOKUP($A40,modello_la_min!$D:$U,12,FALSE)</f>
        <v>0</v>
      </c>
      <c r="K40" s="138">
        <f>VLOOKUP($A40,modello_la_min!$D:$U,13,FALSE)</f>
        <v>0</v>
      </c>
      <c r="L40" s="138">
        <f>VLOOKUP($A40,modello_la_min!$D:$U,14,FALSE)</f>
        <v>0</v>
      </c>
      <c r="M40" s="138">
        <f>VLOOKUP($A40,modello_la_min!$D:$U,15,FALSE)</f>
        <v>0</v>
      </c>
      <c r="N40" s="138">
        <f>VLOOKUP($A40,modello_la_min!$D:$U,16,FALSE)</f>
        <v>0</v>
      </c>
      <c r="O40" s="138">
        <f>VLOOKUP($A40,modello_la_min!$D:$U,17,FALSE)</f>
        <v>0</v>
      </c>
      <c r="P40" s="138">
        <f t="shared" si="4"/>
        <v>0</v>
      </c>
      <c r="Q40" s="140">
        <f>P40/P$41</f>
        <v>0</v>
      </c>
    </row>
    <row r="41" spans="1:17" ht="15.75">
      <c r="A41" s="58">
        <v>49999</v>
      </c>
      <c r="B41" s="59" t="s">
        <v>325</v>
      </c>
      <c r="C41" s="590">
        <f>C40+C39+C30+C17</f>
        <v>24495399</v>
      </c>
      <c r="D41" s="590">
        <f aca="true" t="shared" si="6" ref="D41:P41">D40+D39+D30+D17</f>
        <v>687936</v>
      </c>
      <c r="E41" s="590">
        <f t="shared" si="6"/>
        <v>2197725</v>
      </c>
      <c r="F41" s="590">
        <f t="shared" si="6"/>
        <v>18580711</v>
      </c>
      <c r="G41" s="590">
        <f t="shared" si="6"/>
        <v>19658167</v>
      </c>
      <c r="H41" s="590">
        <f t="shared" si="6"/>
        <v>84239079</v>
      </c>
      <c r="I41" s="590">
        <f t="shared" si="6"/>
        <v>916827</v>
      </c>
      <c r="J41" s="590">
        <f t="shared" si="6"/>
        <v>2348569</v>
      </c>
      <c r="K41" s="590">
        <f t="shared" si="6"/>
        <v>9466072</v>
      </c>
      <c r="L41" s="590">
        <f t="shared" si="6"/>
        <v>6177021</v>
      </c>
      <c r="M41" s="590">
        <f t="shared" si="6"/>
        <v>99692</v>
      </c>
      <c r="N41" s="590">
        <f t="shared" si="6"/>
        <v>2101538</v>
      </c>
      <c r="O41" s="590">
        <f t="shared" si="6"/>
        <v>0</v>
      </c>
      <c r="P41" s="590">
        <f t="shared" si="6"/>
        <v>170968736</v>
      </c>
      <c r="Q41" s="140">
        <f>P41/P$41</f>
        <v>1</v>
      </c>
    </row>
    <row r="42" spans="3:16" ht="12.75">
      <c r="C42" s="139">
        <f>modello_la_min!H127</f>
        <v>24495399</v>
      </c>
      <c r="D42" s="139">
        <f>modello_la_min!I127</f>
        <v>687936</v>
      </c>
      <c r="E42" s="139">
        <f>modello_la_min!J127</f>
        <v>2197725</v>
      </c>
      <c r="F42" s="139">
        <f>modello_la_min!K127</f>
        <v>18580711</v>
      </c>
      <c r="G42" s="139">
        <f>modello_la_min!L127</f>
        <v>19658167</v>
      </c>
      <c r="H42" s="139">
        <f>modello_la_min!M127</f>
        <v>84239079</v>
      </c>
      <c r="I42" s="139">
        <f>modello_la_min!N127</f>
        <v>916827</v>
      </c>
      <c r="J42" s="139">
        <f>modello_la_min!O127</f>
        <v>2348569</v>
      </c>
      <c r="K42" s="139">
        <f>modello_la_min!P127</f>
        <v>9466072</v>
      </c>
      <c r="L42" s="139">
        <f>modello_la_min!Q127</f>
        <v>6177021</v>
      </c>
      <c r="M42" s="139">
        <f>modello_la_min!R127</f>
        <v>99692</v>
      </c>
      <c r="N42" s="139">
        <f>modello_la_min!S127</f>
        <v>2101538</v>
      </c>
      <c r="O42" s="139">
        <f>modello_la_min!T127</f>
        <v>0</v>
      </c>
      <c r="P42" s="139">
        <f>modello_la_min!U127</f>
        <v>170968736</v>
      </c>
    </row>
  </sheetData>
  <sheetProtection password="A01C" sheet="1"/>
  <mergeCells count="14">
    <mergeCell ref="H2:M2"/>
    <mergeCell ref="A7:A8"/>
    <mergeCell ref="B7:B8"/>
    <mergeCell ref="C7:D7"/>
    <mergeCell ref="E7:G7"/>
    <mergeCell ref="H7:K7"/>
    <mergeCell ref="L7:L8"/>
    <mergeCell ref="M7:M8"/>
    <mergeCell ref="Q7:Q8"/>
    <mergeCell ref="A1:L1"/>
    <mergeCell ref="N7:N8"/>
    <mergeCell ref="O7:O8"/>
    <mergeCell ref="P7:P8"/>
    <mergeCell ref="B2:F2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lodetti</dc:creator>
  <cp:keywords/>
  <dc:description/>
  <cp:lastModifiedBy>Roberto Opizzi</cp:lastModifiedBy>
  <dcterms:created xsi:type="dcterms:W3CDTF">2019-04-16T09:30:16Z</dcterms:created>
  <dcterms:modified xsi:type="dcterms:W3CDTF">2020-06-30T15:10:25Z</dcterms:modified>
  <cp:category/>
  <cp:version/>
  <cp:contentType/>
  <cp:contentStatus/>
</cp:coreProperties>
</file>