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UO_EcoFin\AMMINISTRAZIONE TRASPARENTE\INDICATORI DI BILANCIO\"/>
    </mc:Choice>
  </mc:AlternateContent>
  <bookViews>
    <workbookView xWindow="0" yWindow="0" windowWidth="28800" windowHeight="12180"/>
  </bookViews>
  <sheets>
    <sheet name="PREVENTIVO 2026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E58" i="1" l="1"/>
  <c r="I57" i="1" s="1"/>
  <c r="R59" i="1" s="1"/>
  <c r="D58" i="1"/>
  <c r="H57" i="1" s="1"/>
  <c r="R41" i="1" s="1"/>
  <c r="C58" i="1"/>
  <c r="G57" i="1"/>
  <c r="R23" i="1" s="1"/>
  <c r="E55" i="1"/>
  <c r="I54" i="1" s="1"/>
  <c r="R58" i="1" s="1"/>
  <c r="D55" i="1"/>
  <c r="H54" i="1" s="1"/>
  <c r="R40" i="1" s="1"/>
  <c r="C55" i="1"/>
  <c r="G54" i="1" s="1"/>
  <c r="R22" i="1" s="1"/>
  <c r="E54" i="1"/>
  <c r="P58" i="1" s="1"/>
  <c r="D54" i="1"/>
  <c r="P40" i="1" s="1"/>
  <c r="C54" i="1"/>
  <c r="P53" i="1"/>
  <c r="E51" i="1"/>
  <c r="P57" i="1" s="1"/>
  <c r="D51" i="1"/>
  <c r="C51" i="1"/>
  <c r="P50" i="1"/>
  <c r="E45" i="1"/>
  <c r="P55" i="1" s="1"/>
  <c r="D45" i="1"/>
  <c r="C45" i="1"/>
  <c r="E42" i="1"/>
  <c r="P54" i="1" s="1"/>
  <c r="D42" i="1"/>
  <c r="P36" i="1" s="1"/>
  <c r="C42" i="1"/>
  <c r="P18" i="1" s="1"/>
  <c r="Q41" i="1"/>
  <c r="Q40" i="1"/>
  <c r="P39" i="1"/>
  <c r="E39" i="1"/>
  <c r="D39" i="1"/>
  <c r="C39" i="1"/>
  <c r="P37" i="1"/>
  <c r="E36" i="1"/>
  <c r="P52" i="1" s="1"/>
  <c r="D36" i="1"/>
  <c r="P34" i="1" s="1"/>
  <c r="C36" i="1"/>
  <c r="P35" i="1"/>
  <c r="E33" i="1"/>
  <c r="P51" i="1" s="1"/>
  <c r="D33" i="1"/>
  <c r="P33" i="1" s="1"/>
  <c r="C33" i="1"/>
  <c r="E30" i="1"/>
  <c r="D30" i="1"/>
  <c r="P32" i="1" s="1"/>
  <c r="C30" i="1"/>
  <c r="P14" i="1" s="1"/>
  <c r="E27" i="1"/>
  <c r="P49" i="1" s="1"/>
  <c r="D27" i="1"/>
  <c r="P31" i="1" s="1"/>
  <c r="C27" i="1"/>
  <c r="E24" i="1"/>
  <c r="P48" i="1" s="1"/>
  <c r="D24" i="1"/>
  <c r="P30" i="1" s="1"/>
  <c r="C24" i="1"/>
  <c r="P12" i="1" s="1"/>
  <c r="Q23" i="1"/>
  <c r="O23" i="1"/>
  <c r="O41" i="1" s="1"/>
  <c r="O59" i="1" s="1"/>
  <c r="N23" i="1"/>
  <c r="N41" i="1" s="1"/>
  <c r="N59" i="1" s="1"/>
  <c r="P22" i="1"/>
  <c r="O22" i="1"/>
  <c r="O40" i="1" s="1"/>
  <c r="O58" i="1" s="1"/>
  <c r="N22" i="1"/>
  <c r="N40" i="1" s="1"/>
  <c r="N58" i="1" s="1"/>
  <c r="P21" i="1"/>
  <c r="O21" i="1"/>
  <c r="O39" i="1" s="1"/>
  <c r="O57" i="1" s="1"/>
  <c r="N21" i="1"/>
  <c r="N39" i="1" s="1"/>
  <c r="N57" i="1" s="1"/>
  <c r="E21" i="1"/>
  <c r="P47" i="1" s="1"/>
  <c r="D21" i="1"/>
  <c r="P29" i="1" s="1"/>
  <c r="C21" i="1"/>
  <c r="O20" i="1"/>
  <c r="O38" i="1" s="1"/>
  <c r="O56" i="1" s="1"/>
  <c r="N20" i="1"/>
  <c r="N38" i="1" s="1"/>
  <c r="N56" i="1" s="1"/>
  <c r="P19" i="1"/>
  <c r="O19" i="1"/>
  <c r="O37" i="1" s="1"/>
  <c r="O55" i="1" s="1"/>
  <c r="N19" i="1"/>
  <c r="N37" i="1" s="1"/>
  <c r="N55" i="1" s="1"/>
  <c r="O18" i="1"/>
  <c r="O36" i="1" s="1"/>
  <c r="O54" i="1" s="1"/>
  <c r="N18" i="1"/>
  <c r="N36" i="1" s="1"/>
  <c r="N54" i="1" s="1"/>
  <c r="E18" i="1"/>
  <c r="P46" i="1" s="1"/>
  <c r="D18" i="1"/>
  <c r="P28" i="1" s="1"/>
  <c r="C18" i="1"/>
  <c r="P10" i="1" s="1"/>
  <c r="P17" i="1"/>
  <c r="O17" i="1"/>
  <c r="O35" i="1" s="1"/>
  <c r="O53" i="1" s="1"/>
  <c r="N17" i="1"/>
  <c r="N35" i="1" s="1"/>
  <c r="N53" i="1" s="1"/>
  <c r="P16" i="1"/>
  <c r="O16" i="1"/>
  <c r="O34" i="1" s="1"/>
  <c r="O52" i="1" s="1"/>
  <c r="N16" i="1"/>
  <c r="N34" i="1" s="1"/>
  <c r="N52" i="1" s="1"/>
  <c r="P15" i="1"/>
  <c r="O15" i="1"/>
  <c r="O33" i="1" s="1"/>
  <c r="O51" i="1" s="1"/>
  <c r="N15" i="1"/>
  <c r="N33" i="1" s="1"/>
  <c r="N51" i="1" s="1"/>
  <c r="E15" i="1"/>
  <c r="P45" i="1" s="1"/>
  <c r="D15" i="1"/>
  <c r="P27" i="1" s="1"/>
  <c r="C15" i="1"/>
  <c r="P9" i="1" s="1"/>
  <c r="O14" i="1"/>
  <c r="O32" i="1" s="1"/>
  <c r="O50" i="1" s="1"/>
  <c r="N14" i="1"/>
  <c r="N32" i="1" s="1"/>
  <c r="N50" i="1" s="1"/>
  <c r="P13" i="1"/>
  <c r="O13" i="1"/>
  <c r="O31" i="1" s="1"/>
  <c r="O49" i="1" s="1"/>
  <c r="N13" i="1"/>
  <c r="N31" i="1" s="1"/>
  <c r="N49" i="1" s="1"/>
  <c r="O12" i="1"/>
  <c r="O30" i="1" s="1"/>
  <c r="O48" i="1" s="1"/>
  <c r="N12" i="1"/>
  <c r="N30" i="1" s="1"/>
  <c r="N48" i="1" s="1"/>
  <c r="E12" i="1"/>
  <c r="P44" i="1" s="1"/>
  <c r="D12" i="1"/>
  <c r="P26" i="1" s="1"/>
  <c r="C12" i="1"/>
  <c r="P8" i="1" s="1"/>
  <c r="P11" i="1"/>
  <c r="O11" i="1"/>
  <c r="O29" i="1" s="1"/>
  <c r="O47" i="1" s="1"/>
  <c r="N11" i="1"/>
  <c r="N29" i="1" s="1"/>
  <c r="N47" i="1" s="1"/>
  <c r="O10" i="1"/>
  <c r="O28" i="1" s="1"/>
  <c r="O46" i="1" s="1"/>
  <c r="N10" i="1"/>
  <c r="N28" i="1" s="1"/>
  <c r="N46" i="1" s="1"/>
  <c r="O9" i="1"/>
  <c r="O27" i="1" s="1"/>
  <c r="O45" i="1" s="1"/>
  <c r="N9" i="1"/>
  <c r="N27" i="1" s="1"/>
  <c r="N45" i="1" s="1"/>
  <c r="E9" i="1"/>
  <c r="P43" i="1" s="1"/>
  <c r="D9" i="1"/>
  <c r="P25" i="1" s="1"/>
  <c r="C9" i="1"/>
  <c r="P7" i="1" s="1"/>
  <c r="O8" i="1"/>
  <c r="O26" i="1" s="1"/>
  <c r="O44" i="1" s="1"/>
  <c r="N8" i="1"/>
  <c r="N26" i="1" s="1"/>
  <c r="N44" i="1" s="1"/>
  <c r="O7" i="1"/>
  <c r="O25" i="1" s="1"/>
  <c r="O43" i="1" s="1"/>
  <c r="N7" i="1"/>
  <c r="N25" i="1" s="1"/>
  <c r="N43" i="1" s="1"/>
  <c r="E7" i="1"/>
  <c r="Q42" i="1" s="1"/>
  <c r="D7" i="1"/>
  <c r="Q24" i="1" s="1"/>
  <c r="C7" i="1"/>
  <c r="Q6" i="1" s="1"/>
  <c r="O6" i="1"/>
  <c r="O24" i="1" s="1"/>
  <c r="O42" i="1" s="1"/>
  <c r="N6" i="1"/>
  <c r="N24" i="1" s="1"/>
  <c r="N42" i="1" s="1"/>
  <c r="L6" i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E6" i="1"/>
  <c r="P42" i="1" s="1"/>
  <c r="D6" i="1"/>
  <c r="P24" i="1" s="1"/>
  <c r="C6" i="1"/>
  <c r="P6" i="1" s="1"/>
  <c r="E4" i="1"/>
  <c r="I4" i="1" s="1"/>
  <c r="D4" i="1"/>
  <c r="H4" i="1" s="1"/>
  <c r="C4" i="1"/>
  <c r="M6" i="1" s="1"/>
  <c r="M7" i="1" s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B2" i="1"/>
  <c r="A1" i="1"/>
  <c r="Q22" i="1" l="1"/>
  <c r="H6" i="1"/>
  <c r="R24" i="1" s="1"/>
  <c r="G6" i="1"/>
  <c r="R6" i="1" s="1"/>
  <c r="Q58" i="1"/>
  <c r="I6" i="1"/>
  <c r="R42" i="1" s="1"/>
  <c r="M24" i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M58" i="1" s="1"/>
  <c r="M59" i="1" s="1"/>
  <c r="C10" i="1"/>
  <c r="G4" i="1"/>
  <c r="Q59" i="1"/>
  <c r="D10" i="1"/>
  <c r="E10" i="1"/>
  <c r="I9" i="1" l="1"/>
  <c r="R43" i="1" s="1"/>
  <c r="Q43" i="1"/>
  <c r="E13" i="1"/>
  <c r="H9" i="1"/>
  <c r="R25" i="1" s="1"/>
  <c r="Q25" i="1"/>
  <c r="D13" i="1"/>
  <c r="G9" i="1"/>
  <c r="R7" i="1" s="1"/>
  <c r="Q7" i="1"/>
  <c r="C13" i="1"/>
  <c r="D16" i="1" l="1"/>
  <c r="Q26" i="1"/>
  <c r="H12" i="1"/>
  <c r="R26" i="1" s="1"/>
  <c r="C16" i="1"/>
  <c r="Q8" i="1"/>
  <c r="G12" i="1"/>
  <c r="R8" i="1" s="1"/>
  <c r="E16" i="1"/>
  <c r="I12" i="1"/>
  <c r="R44" i="1" s="1"/>
  <c r="Q44" i="1"/>
  <c r="I15" i="1" l="1"/>
  <c r="R45" i="1" s="1"/>
  <c r="Q45" i="1"/>
  <c r="E19" i="1"/>
  <c r="G15" i="1"/>
  <c r="R9" i="1" s="1"/>
  <c r="Q9" i="1"/>
  <c r="C19" i="1"/>
  <c r="H15" i="1"/>
  <c r="R27" i="1" s="1"/>
  <c r="Q27" i="1"/>
  <c r="D19" i="1"/>
  <c r="D22" i="1" l="1"/>
  <c r="H18" i="1"/>
  <c r="R28" i="1" s="1"/>
  <c r="Q28" i="1"/>
  <c r="C22" i="1"/>
  <c r="G18" i="1"/>
  <c r="R10" i="1" s="1"/>
  <c r="Q10" i="1"/>
  <c r="E22" i="1"/>
  <c r="I18" i="1"/>
  <c r="R46" i="1" s="1"/>
  <c r="Q46" i="1"/>
  <c r="I21" i="1" l="1"/>
  <c r="R47" i="1" s="1"/>
  <c r="Q47" i="1"/>
  <c r="E25" i="1"/>
  <c r="Q11" i="1"/>
  <c r="G21" i="1"/>
  <c r="R11" i="1" s="1"/>
  <c r="C25" i="1"/>
  <c r="Q29" i="1"/>
  <c r="H21" i="1"/>
  <c r="R29" i="1" s="1"/>
  <c r="D25" i="1"/>
  <c r="Q30" i="1" l="1"/>
  <c r="D28" i="1"/>
  <c r="H24" i="1"/>
  <c r="R30" i="1" s="1"/>
  <c r="Q12" i="1"/>
  <c r="C28" i="1"/>
  <c r="G24" i="1"/>
  <c r="R12" i="1" s="1"/>
  <c r="Q48" i="1"/>
  <c r="E28" i="1"/>
  <c r="I24" i="1"/>
  <c r="R48" i="1" s="1"/>
  <c r="I27" i="1" l="1"/>
  <c r="R49" i="1" s="1"/>
  <c r="Q49" i="1"/>
  <c r="E31" i="1"/>
  <c r="Q13" i="1"/>
  <c r="G27" i="1"/>
  <c r="R13" i="1" s="1"/>
  <c r="C31" i="1"/>
  <c r="H27" i="1"/>
  <c r="R31" i="1" s="1"/>
  <c r="Q31" i="1"/>
  <c r="D31" i="1"/>
  <c r="C48" i="1"/>
  <c r="P20" i="1" s="1"/>
  <c r="C57" i="1"/>
  <c r="P23" i="1" s="1"/>
  <c r="D34" i="1" l="1"/>
  <c r="Q32" i="1"/>
  <c r="H30" i="1"/>
  <c r="R32" i="1" s="1"/>
  <c r="C34" i="1"/>
  <c r="G30" i="1"/>
  <c r="R14" i="1" s="1"/>
  <c r="Q14" i="1"/>
  <c r="E34" i="1"/>
  <c r="I30" i="1"/>
  <c r="R50" i="1" s="1"/>
  <c r="Q50" i="1"/>
  <c r="D48" i="1"/>
  <c r="P38" i="1" s="1"/>
  <c r="D57" i="1"/>
  <c r="P41" i="1" s="1"/>
  <c r="I33" i="1" l="1"/>
  <c r="R51" i="1" s="1"/>
  <c r="Q51" i="1"/>
  <c r="E37" i="1"/>
  <c r="G33" i="1"/>
  <c r="R15" i="1" s="1"/>
  <c r="Q15" i="1"/>
  <c r="C37" i="1"/>
  <c r="H33" i="1"/>
  <c r="R33" i="1" s="1"/>
  <c r="Q33" i="1"/>
  <c r="D37" i="1"/>
  <c r="E57" i="1"/>
  <c r="P59" i="1" s="1"/>
  <c r="E48" i="1"/>
  <c r="P56" i="1" s="1"/>
  <c r="D40" i="1" l="1"/>
  <c r="H36" i="1"/>
  <c r="R34" i="1" s="1"/>
  <c r="Q34" i="1"/>
  <c r="C40" i="1"/>
  <c r="G36" i="1"/>
  <c r="R16" i="1" s="1"/>
  <c r="Q16" i="1"/>
  <c r="E40" i="1"/>
  <c r="I36" i="1"/>
  <c r="R52" i="1" s="1"/>
  <c r="Q52" i="1"/>
  <c r="I39" i="1" l="1"/>
  <c r="R53" i="1" s="1"/>
  <c r="Q53" i="1"/>
  <c r="E43" i="1"/>
  <c r="Q17" i="1"/>
  <c r="G39" i="1"/>
  <c r="R17" i="1" s="1"/>
  <c r="C43" i="1"/>
  <c r="H39" i="1"/>
  <c r="R35" i="1" s="1"/>
  <c r="Q35" i="1"/>
  <c r="D43" i="1"/>
  <c r="Q36" i="1" l="1"/>
  <c r="D46" i="1"/>
  <c r="H42" i="1"/>
  <c r="R36" i="1" s="1"/>
  <c r="Q54" i="1"/>
  <c r="E46" i="1"/>
  <c r="I42" i="1"/>
  <c r="R54" i="1" s="1"/>
  <c r="Q18" i="1"/>
  <c r="C46" i="1"/>
  <c r="G42" i="1"/>
  <c r="R18" i="1" s="1"/>
  <c r="Q19" i="1" l="1"/>
  <c r="G45" i="1"/>
  <c r="R19" i="1" s="1"/>
  <c r="C52" i="1"/>
  <c r="C49" i="1"/>
  <c r="I45" i="1"/>
  <c r="R55" i="1" s="1"/>
  <c r="Q55" i="1"/>
  <c r="E52" i="1"/>
  <c r="E49" i="1"/>
  <c r="H45" i="1"/>
  <c r="R37" i="1" s="1"/>
  <c r="Q37" i="1"/>
  <c r="D52" i="1"/>
  <c r="D49" i="1"/>
  <c r="H48" i="1" l="1"/>
  <c r="R38" i="1" s="1"/>
  <c r="Q38" i="1"/>
  <c r="I51" i="1"/>
  <c r="R57" i="1" s="1"/>
  <c r="Q57" i="1"/>
  <c r="G51" i="1"/>
  <c r="R21" i="1" s="1"/>
  <c r="Q21" i="1"/>
  <c r="H51" i="1"/>
  <c r="R39" i="1" s="1"/>
  <c r="Q39" i="1"/>
  <c r="I48" i="1"/>
  <c r="R56" i="1" s="1"/>
  <c r="Q56" i="1"/>
  <c r="G48" i="1"/>
  <c r="R20" i="1" s="1"/>
  <c r="Q20" i="1"/>
</calcChain>
</file>

<file path=xl/sharedStrings.xml><?xml version="1.0" encoding="utf-8"?>
<sst xmlns="http://schemas.openxmlformats.org/spreadsheetml/2006/main" count="85" uniqueCount="53">
  <si>
    <t>XXXXXXX</t>
  </si>
  <si>
    <t>719</t>
  </si>
  <si>
    <t>Indicatori economici-gestionali</t>
  </si>
  <si>
    <t>Periodo</t>
  </si>
  <si>
    <t>Indicatore</t>
  </si>
  <si>
    <t>Descr_indicatore</t>
  </si>
  <si>
    <t>Valore Numeratore</t>
  </si>
  <si>
    <t>Valore Denominatore</t>
  </si>
  <si>
    <t>Valore indicatore</t>
  </si>
  <si>
    <t>Indicatore 1:</t>
  </si>
  <si>
    <t>Costi del personale</t>
  </si>
  <si>
    <t>Ricavi della gestione caratteristica</t>
  </si>
  <si>
    <t xml:space="preserve">Indicatore 2: </t>
  </si>
  <si>
    <t>Costi per beni e servizi</t>
  </si>
  <si>
    <t>Sottoindicatore 2.1:</t>
  </si>
  <si>
    <t>Acquisti di beni sanitari</t>
  </si>
  <si>
    <t>Sottoindicatore 2.1.1:</t>
  </si>
  <si>
    <t>Farmaci ed emoderivati</t>
  </si>
  <si>
    <t>Sottoindicatore 2.1.2:</t>
  </si>
  <si>
    <t>Materiali diagnostici</t>
  </si>
  <si>
    <t>Sottoindicatore 2.1.3:</t>
  </si>
  <si>
    <t>Presidi chirurgici e materiali sanitari</t>
  </si>
  <si>
    <t>Sottoindicatore 2.1.4:</t>
  </si>
  <si>
    <t>Materiali protesici</t>
  </si>
  <si>
    <t>Sottoindicatore 2.2:</t>
  </si>
  <si>
    <t>Acquisti di beni non sanitari</t>
  </si>
  <si>
    <t>Sottoindicatore 2.3:</t>
  </si>
  <si>
    <t>Consulenze, Collaborazioni,  Interinale e altre prestazioni di lavoro sanitarie e sociosanitarie</t>
  </si>
  <si>
    <t>Sottoindicatore 2.4:</t>
  </si>
  <si>
    <t>Altri servizi sanitari e sociosanitari a rilevanza sanitaria</t>
  </si>
  <si>
    <t>Sottoindicatore 2.5:</t>
  </si>
  <si>
    <t>Servizi non sanitari</t>
  </si>
  <si>
    <t>Sottoindicatore 2.6:</t>
  </si>
  <si>
    <t>Consulenze, Collaborazioni,  Interinale e altre prestazioni di lavoro non sanitarie</t>
  </si>
  <si>
    <t>Sottoindicatore 2.7:</t>
  </si>
  <si>
    <t>Manutenzione e riparazione (ordinaria esternalizzata)</t>
  </si>
  <si>
    <t>Sottoindicatore 2.8:</t>
  </si>
  <si>
    <t>Godimento di beni di terzi</t>
  </si>
  <si>
    <t>Sottoindicatore 2.9:</t>
  </si>
  <si>
    <t>Integrativa e protesica</t>
  </si>
  <si>
    <t>Indicatore 3:</t>
  </si>
  <si>
    <t>Costi caratteristici</t>
  </si>
  <si>
    <t>Indicatore 4:</t>
  </si>
  <si>
    <t>Totale costi al netto amm.ti sterilizzati</t>
  </si>
  <si>
    <t>Indicatore 5</t>
  </si>
  <si>
    <t xml:space="preserve">Contributo PSSR </t>
  </si>
  <si>
    <t>Note:</t>
  </si>
  <si>
    <t>(1) Costi del personale: personale strutturato (mod A) e costo dei contratti atipici (righe di bilancio: prestazioni lavoro interinale, collaborazioni coordinate e continuative).</t>
  </si>
  <si>
    <t>(3) Costi per beni e servizi: somma delle seguenti categorie: acquisti di beni, acquisti di servizi, manutenzione e riparazioni, godimento di beni di terzi, oneri diversi di gestione.</t>
  </si>
  <si>
    <t>(4) Costi caratteristici: comprende i Costi della produzione, oneri finanziari e imposte e tasse.</t>
  </si>
  <si>
    <t>(5) Totale costi al netto amm.ti sterilizzati: totale complessivo dei costi al netto dei costi capitalizzati.</t>
  </si>
  <si>
    <t>(2) Ricavi della gestione caratteristica: valore della produzione al netto dei costi capitalizzati e dell'eventuale contributo PSSR.</t>
  </si>
  <si>
    <t>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</si>
</sst>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Century Gothic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u/>
      <sz val="11"/>
      <color indexed="8"/>
      <name val="Century Gothic"/>
      <family val="2"/>
    </font>
    <font>
      <b/>
      <sz val="12"/>
      <color indexed="8"/>
      <name val="Century Gothic"/>
      <family val="2"/>
    </font>
    <font>
      <sz val="12"/>
      <color indexed="8"/>
      <name val="Century Gothic"/>
      <family val="2"/>
    </font>
    <font>
      <i/>
      <sz val="11"/>
      <color indexed="8"/>
      <name val="Century Gothic"/>
      <family val="2"/>
    </font>
    <font>
      <b/>
      <i/>
      <sz val="12"/>
      <color indexed="8"/>
      <name val="Century Gothic"/>
      <family val="2"/>
    </font>
    <font>
      <i/>
      <u/>
      <sz val="11"/>
      <color indexed="8"/>
      <name val="Century Gothic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2" applyFont="1" applyProtection="1"/>
    <xf numFmtId="0" fontId="4" fillId="0" borderId="0" xfId="3" applyFont="1" applyProtection="1"/>
    <xf numFmtId="0" fontId="5" fillId="0" borderId="1" xfId="2" applyFont="1" applyBorder="1" applyAlignment="1" applyProtection="1">
      <alignment horizontal="center"/>
      <protection hidden="1"/>
    </xf>
    <xf numFmtId="0" fontId="5" fillId="0" borderId="0" xfId="2" applyFont="1" applyProtection="1"/>
    <xf numFmtId="0" fontId="6" fillId="0" borderId="0" xfId="2" applyFont="1" applyProtection="1"/>
    <xf numFmtId="14" fontId="4" fillId="0" borderId="0" xfId="2" applyNumberFormat="1" applyFont="1" applyAlignment="1" applyProtection="1">
      <alignment horizontal="center" vertical="center" wrapText="1"/>
    </xf>
    <xf numFmtId="0" fontId="4" fillId="0" borderId="0" xfId="2" applyFont="1" applyAlignment="1" applyProtection="1">
      <alignment horizontal="center" vertical="center" wrapText="1"/>
    </xf>
    <xf numFmtId="0" fontId="5" fillId="0" borderId="0" xfId="2" applyFont="1" applyAlignment="1" applyProtection="1">
      <alignment horizontal="center" vertical="center" wrapText="1"/>
    </xf>
    <xf numFmtId="0" fontId="4" fillId="0" borderId="0" xfId="1" applyFont="1" applyAlignment="1">
      <alignment wrapText="1"/>
    </xf>
    <xf numFmtId="2" fontId="4" fillId="0" borderId="0" xfId="1" applyNumberFormat="1" applyFont="1" applyAlignment="1">
      <alignment wrapText="1"/>
    </xf>
    <xf numFmtId="0" fontId="4" fillId="0" borderId="2" xfId="2" applyFont="1" applyBorder="1" applyAlignment="1" applyProtection="1">
      <alignment wrapText="1"/>
    </xf>
    <xf numFmtId="164" fontId="4" fillId="0" borderId="2" xfId="4" applyNumberFormat="1" applyFont="1" applyFill="1" applyBorder="1" applyProtection="1"/>
    <xf numFmtId="10" fontId="7" fillId="0" borderId="3" xfId="5" applyNumberFormat="1" applyFont="1" applyBorder="1" applyAlignment="1" applyProtection="1">
      <alignment horizontal="center" vertical="center"/>
    </xf>
    <xf numFmtId="164" fontId="4" fillId="0" borderId="0" xfId="1" applyNumberFormat="1" applyFont="1" applyAlignment="1">
      <alignment wrapText="1"/>
    </xf>
    <xf numFmtId="41" fontId="4" fillId="0" borderId="0" xfId="1" applyNumberFormat="1" applyFont="1" applyAlignment="1">
      <alignment wrapText="1"/>
    </xf>
    <xf numFmtId="0" fontId="4" fillId="0" borderId="4" xfId="2" applyFont="1" applyBorder="1" applyAlignment="1" applyProtection="1">
      <alignment wrapText="1"/>
    </xf>
    <xf numFmtId="41" fontId="4" fillId="0" borderId="4" xfId="2" applyNumberFormat="1" applyFont="1" applyFill="1" applyBorder="1" applyProtection="1"/>
    <xf numFmtId="10" fontId="7" fillId="0" borderId="5" xfId="5" applyNumberFormat="1" applyFont="1" applyBorder="1" applyAlignment="1" applyProtection="1">
      <alignment horizontal="center" vertical="center"/>
    </xf>
    <xf numFmtId="0" fontId="4" fillId="0" borderId="0" xfId="2" applyFont="1" applyAlignment="1" applyProtection="1">
      <alignment wrapText="1"/>
    </xf>
    <xf numFmtId="0" fontId="4" fillId="0" borderId="0" xfId="2" applyFont="1" applyFill="1" applyProtection="1"/>
    <xf numFmtId="10" fontId="8" fillId="0" borderId="0" xfId="2" applyNumberFormat="1" applyFont="1" applyProtection="1"/>
    <xf numFmtId="41" fontId="4" fillId="0" borderId="2" xfId="2" applyNumberFormat="1" applyFont="1" applyFill="1" applyBorder="1" applyProtection="1"/>
    <xf numFmtId="10" fontId="7" fillId="0" borderId="0" xfId="2" applyNumberFormat="1" applyFont="1" applyProtection="1"/>
    <xf numFmtId="0" fontId="4" fillId="0" borderId="6" xfId="2" applyFont="1" applyBorder="1" applyAlignment="1" applyProtection="1">
      <alignment wrapText="1"/>
    </xf>
    <xf numFmtId="41" fontId="4" fillId="0" borderId="6" xfId="2" applyNumberFormat="1" applyFont="1" applyFill="1" applyBorder="1" applyProtection="1"/>
    <xf numFmtId="0" fontId="4" fillId="0" borderId="7" xfId="2" applyFont="1" applyBorder="1" applyAlignment="1" applyProtection="1">
      <alignment wrapText="1"/>
    </xf>
    <xf numFmtId="41" fontId="4" fillId="0" borderId="7" xfId="2" applyNumberFormat="1" applyFont="1" applyFill="1" applyBorder="1" applyProtection="1"/>
    <xf numFmtId="10" fontId="7" fillId="0" borderId="8" xfId="5" applyNumberFormat="1" applyFont="1" applyBorder="1" applyAlignment="1" applyProtection="1">
      <alignment horizontal="center" vertical="center"/>
    </xf>
    <xf numFmtId="10" fontId="7" fillId="0" borderId="9" xfId="5" applyNumberFormat="1" applyFont="1" applyBorder="1" applyAlignment="1" applyProtection="1">
      <alignment horizontal="center" vertical="center"/>
    </xf>
    <xf numFmtId="10" fontId="7" fillId="0" borderId="10" xfId="2" applyNumberFormat="1" applyFont="1" applyBorder="1" applyProtection="1"/>
    <xf numFmtId="0" fontId="9" fillId="0" borderId="6" xfId="2" applyFont="1" applyBorder="1" applyAlignment="1" applyProtection="1">
      <alignment wrapText="1"/>
    </xf>
    <xf numFmtId="41" fontId="9" fillId="0" borderId="6" xfId="2" applyNumberFormat="1" applyFont="1" applyFill="1" applyBorder="1" applyProtection="1"/>
    <xf numFmtId="0" fontId="9" fillId="0" borderId="7" xfId="2" applyFont="1" applyBorder="1" applyAlignment="1" applyProtection="1">
      <alignment wrapText="1"/>
    </xf>
    <xf numFmtId="41" fontId="9" fillId="0" borderId="7" xfId="2" applyNumberFormat="1" applyFont="1" applyFill="1" applyBorder="1" applyProtection="1"/>
    <xf numFmtId="10" fontId="10" fillId="0" borderId="8" xfId="5" applyNumberFormat="1" applyFont="1" applyBorder="1" applyAlignment="1" applyProtection="1">
      <alignment horizontal="center" vertical="center"/>
    </xf>
    <xf numFmtId="10" fontId="10" fillId="0" borderId="9" xfId="5" applyNumberFormat="1" applyFont="1" applyBorder="1" applyAlignment="1" applyProtection="1">
      <alignment horizontal="center" vertical="center"/>
    </xf>
    <xf numFmtId="0" fontId="9" fillId="0" borderId="0" xfId="2" applyFont="1" applyProtection="1"/>
    <xf numFmtId="0" fontId="9" fillId="0" borderId="0" xfId="2" applyFont="1" applyFill="1" applyProtection="1"/>
    <xf numFmtId="0" fontId="11" fillId="0" borderId="0" xfId="2" applyFont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wrapText="1"/>
    </xf>
    <xf numFmtId="41" fontId="9" fillId="0" borderId="0" xfId="2" applyNumberFormat="1" applyFont="1" applyFill="1" applyBorder="1" applyProtection="1"/>
    <xf numFmtId="41" fontId="4" fillId="0" borderId="6" xfId="2" applyNumberFormat="1" applyFont="1" applyFill="1" applyBorder="1" applyAlignment="1" applyProtection="1">
      <alignment vertical="center"/>
    </xf>
    <xf numFmtId="0" fontId="6" fillId="0" borderId="11" xfId="2" applyFont="1" applyBorder="1" applyAlignment="1" applyProtection="1">
      <alignment horizontal="center" vertical="center"/>
    </xf>
    <xf numFmtId="0" fontId="6" fillId="0" borderId="8" xfId="2" applyFont="1" applyBorder="1" applyAlignment="1" applyProtection="1">
      <alignment horizontal="center" vertical="center"/>
    </xf>
    <xf numFmtId="0" fontId="6" fillId="0" borderId="0" xfId="2" applyFont="1" applyBorder="1" applyAlignment="1" applyProtection="1">
      <alignment horizontal="center" vertical="center"/>
    </xf>
    <xf numFmtId="0" fontId="4" fillId="0" borderId="0" xfId="2" applyFont="1" applyBorder="1" applyAlignment="1" applyProtection="1">
      <alignment wrapText="1"/>
    </xf>
    <xf numFmtId="41" fontId="4" fillId="0" borderId="0" xfId="2" applyNumberFormat="1" applyFont="1" applyFill="1" applyBorder="1" applyProtection="1"/>
    <xf numFmtId="0" fontId="5" fillId="0" borderId="12" xfId="2" applyFont="1" applyBorder="1" applyAlignment="1" applyProtection="1">
      <alignment horizontal="center" vertical="center"/>
    </xf>
    <xf numFmtId="0" fontId="5" fillId="0" borderId="13" xfId="2" applyFont="1" applyBorder="1" applyAlignment="1" applyProtection="1">
      <alignment horizontal="center" vertical="center"/>
    </xf>
    <xf numFmtId="0" fontId="4" fillId="0" borderId="0" xfId="1" applyFont="1" applyAlignment="1">
      <alignment vertical="top" wrapText="1"/>
    </xf>
    <xf numFmtId="0" fontId="0" fillId="0" borderId="0" xfId="0"/>
    <xf numFmtId="0" fontId="2" fillId="0" borderId="0" xfId="1" applyFont="1" applyAlignment="1" applyProtection="1">
      <alignment horizontal="center" vertical="top"/>
    </xf>
    <xf numFmtId="0" fontId="0" fillId="0" borderId="0" xfId="0" applyAlignment="1">
      <alignment wrapText="1"/>
    </xf>
    <xf numFmtId="0" fontId="4" fillId="0" borderId="0" xfId="2" applyFont="1" applyAlignment="1" applyProtection="1">
      <alignment horizontal="center" vertical="center"/>
    </xf>
    <xf numFmtId="0" fontId="4" fillId="0" borderId="2" xfId="2" applyFont="1" applyBorder="1" applyProtection="1"/>
    <xf numFmtId="0" fontId="4" fillId="0" borderId="4" xfId="2" applyFont="1" applyBorder="1" applyProtection="1"/>
    <xf numFmtId="0" fontId="4" fillId="0" borderId="6" xfId="2" applyFont="1" applyBorder="1" applyProtection="1"/>
    <xf numFmtId="0" fontId="4" fillId="0" borderId="7" xfId="2" applyFont="1" applyBorder="1" applyProtection="1"/>
    <xf numFmtId="0" fontId="9" fillId="0" borderId="6" xfId="2" applyFont="1" applyBorder="1" applyProtection="1"/>
    <xf numFmtId="0" fontId="9" fillId="0" borderId="7" xfId="2" applyFont="1" applyBorder="1" applyProtection="1"/>
    <xf numFmtId="0" fontId="9" fillId="0" borderId="0" xfId="2" applyFont="1" applyBorder="1" applyProtection="1"/>
    <xf numFmtId="0" fontId="4" fillId="0" borderId="0" xfId="2" applyFont="1" applyBorder="1" applyProtection="1"/>
  </cellXfs>
  <cellStyles count="6">
    <cellStyle name="Migliaia 2" xfId="4"/>
    <cellStyle name="Normale" xfId="0" builtinId="0"/>
    <cellStyle name="Normale 2 2" xfId="1"/>
    <cellStyle name="Normale 2_conto_economico_trimestrale_TRIM_1" xfId="2"/>
    <cellStyle name="Normale 2_conto_economico_trimestrale_TRIM_3" xfId="3"/>
    <cellStyle name="Percentual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O_EcoFin/PREVENTIVO%202026/FILE%20RL/I_F01BL_719_2026_PREV.V1_20251222_10225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difica_CE"/>
      <sheetName val="CE"/>
      <sheetName val="NI-Tot"/>
      <sheetName val="NI-San"/>
      <sheetName val="NI-Ter"/>
      <sheetName val="NI-118"/>
      <sheetName val="Dettaglio_CE_LP_Tot"/>
      <sheetName val="Dettaglio_CE_LP_San"/>
      <sheetName val="Dettaglio_CE_LP_Ric"/>
      <sheetName val="NI-Ric"/>
      <sheetName val="ESTR_PREC"/>
      <sheetName val="NI-Soc"/>
      <sheetName val="Dettaglio_CE_LP_Soc"/>
      <sheetName val="Dettaglio_CE_LP_Ter"/>
      <sheetName val="Dettaglio_CE_San"/>
      <sheetName val="Dettaglio_CE_Ter"/>
      <sheetName val="Prestazioni"/>
      <sheetName val="Dett_Cons"/>
      <sheetName val="Cons_Tot"/>
      <sheetName val="Cons_San_TOT"/>
      <sheetName val="Cons_San"/>
      <sheetName val="Cons_San_L23"/>
      <sheetName val="Cons_Ter_TOT"/>
      <sheetName val="Cons_Ter"/>
      <sheetName val="Cons_Ter_L23"/>
      <sheetName val="Cons_Ric"/>
      <sheetName val="Cons_118"/>
      <sheetName val="CeMin_Tot"/>
      <sheetName val="CeMin_San"/>
      <sheetName val="CeMin_Ter"/>
      <sheetName val="CeMin_118"/>
      <sheetName val="CeMin_Ric"/>
      <sheetName val="SKASST_TOT"/>
      <sheetName val="SKASST_SAN"/>
      <sheetName val="SKASST_TER"/>
      <sheetName val="SKASST_118"/>
      <sheetName val="SKATS"/>
      <sheetName val="SKIRCCS_RIC"/>
      <sheetName val="Rend_Finanz"/>
      <sheetName val="INDICATORI ASST"/>
      <sheetName val="INDICATORI ATS"/>
      <sheetName val="INDICATORI IRCCS"/>
      <sheetName val="ANAGR"/>
      <sheetName val="INFO_OUT"/>
      <sheetName val="VERSIONI"/>
      <sheetName val="ESTR_SK"/>
    </sheetNames>
    <sheetDataSet>
      <sheetData sheetId="0">
        <row r="2">
          <cell r="B2" t="str">
            <v>719</v>
          </cell>
          <cell r="C2" t="str">
            <v>ASST DI BERGAMO OVEST</v>
          </cell>
        </row>
        <row r="3">
          <cell r="B3" t="str">
            <v>2026</v>
          </cell>
        </row>
        <row r="5">
          <cell r="B5" t="str">
            <v>Preventivo</v>
          </cell>
        </row>
      </sheetData>
      <sheetData sheetId="1"/>
      <sheetData sheetId="2"/>
      <sheetData sheetId="3"/>
      <sheetData sheetId="4">
        <row r="10">
          <cell r="N10" t="str">
            <v>Prechiusura al 3° trimestre 2025</v>
          </cell>
          <cell r="O10" t="str">
            <v>Preventivo al 31/12/2026</v>
          </cell>
          <cell r="R10" t="str">
            <v>Budget primo trimestre 2026</v>
          </cell>
        </row>
        <row r="11">
          <cell r="N11">
            <v>186175740</v>
          </cell>
          <cell r="O11">
            <v>183856199</v>
          </cell>
          <cell r="R11">
            <v>45964037</v>
          </cell>
        </row>
        <row r="32">
          <cell r="N32">
            <v>46215580</v>
          </cell>
          <cell r="O32">
            <v>47357196</v>
          </cell>
          <cell r="R32">
            <v>11839299</v>
          </cell>
        </row>
        <row r="105">
          <cell r="N105">
            <v>42044</v>
          </cell>
          <cell r="O105">
            <v>0</v>
          </cell>
          <cell r="R105">
            <v>0</v>
          </cell>
        </row>
        <row r="391">
          <cell r="N391">
            <v>6438637</v>
          </cell>
          <cell r="O391">
            <v>6438637</v>
          </cell>
          <cell r="R391">
            <v>1609660</v>
          </cell>
        </row>
        <row r="409">
          <cell r="N409">
            <v>180169386</v>
          </cell>
          <cell r="O409">
            <v>176862330</v>
          </cell>
          <cell r="R409">
            <v>44215572</v>
          </cell>
        </row>
        <row r="413">
          <cell r="N413">
            <v>29909855</v>
          </cell>
          <cell r="O413">
            <v>30219493</v>
          </cell>
          <cell r="R413">
            <v>7554862</v>
          </cell>
        </row>
        <row r="415">
          <cell r="N415">
            <v>29276534</v>
          </cell>
          <cell r="O415">
            <v>29581424</v>
          </cell>
          <cell r="R415">
            <v>7395347</v>
          </cell>
        </row>
        <row r="420">
          <cell r="N420">
            <v>8074101</v>
          </cell>
          <cell r="O420">
            <v>8074101</v>
          </cell>
          <cell r="R420">
            <v>2018526</v>
          </cell>
        </row>
        <row r="421">
          <cell r="N421">
            <v>0</v>
          </cell>
          <cell r="O421">
            <v>0</v>
          </cell>
        </row>
        <row r="422">
          <cell r="N422">
            <v>2600000</v>
          </cell>
          <cell r="O422">
            <v>2600000</v>
          </cell>
          <cell r="R422">
            <v>650000</v>
          </cell>
        </row>
        <row r="423">
          <cell r="N423">
            <v>1201319</v>
          </cell>
          <cell r="O423">
            <v>1201319</v>
          </cell>
          <cell r="R423">
            <v>300329</v>
          </cell>
        </row>
        <row r="424">
          <cell r="N424">
            <v>0</v>
          </cell>
          <cell r="O424">
            <v>0</v>
          </cell>
        </row>
        <row r="425">
          <cell r="N425">
            <v>0</v>
          </cell>
          <cell r="O425">
            <v>0</v>
          </cell>
        </row>
        <row r="426">
          <cell r="N426">
            <v>0</v>
          </cell>
          <cell r="O426">
            <v>0</v>
          </cell>
        </row>
        <row r="427">
          <cell r="N427">
            <v>176500</v>
          </cell>
          <cell r="O427">
            <v>172000</v>
          </cell>
          <cell r="R427">
            <v>43000</v>
          </cell>
        </row>
        <row r="428">
          <cell r="N428">
            <v>0</v>
          </cell>
          <cell r="O428">
            <v>0</v>
          </cell>
        </row>
        <row r="429">
          <cell r="N429">
            <v>0</v>
          </cell>
        </row>
        <row r="430">
          <cell r="N430">
            <v>0</v>
          </cell>
        </row>
        <row r="431">
          <cell r="N431">
            <v>1196764</v>
          </cell>
          <cell r="O431">
            <v>1204000</v>
          </cell>
          <cell r="R431">
            <v>301000</v>
          </cell>
        </row>
        <row r="432">
          <cell r="N432">
            <v>4997</v>
          </cell>
          <cell r="O432">
            <v>2000</v>
          </cell>
          <cell r="R432">
            <v>500</v>
          </cell>
        </row>
        <row r="433">
          <cell r="N433">
            <v>0</v>
          </cell>
          <cell r="O433">
            <v>0</v>
          </cell>
        </row>
        <row r="434">
          <cell r="N434">
            <v>0</v>
          </cell>
          <cell r="O434">
            <v>0</v>
          </cell>
        </row>
        <row r="435">
          <cell r="N435">
            <v>0</v>
          </cell>
          <cell r="O435">
            <v>0</v>
          </cell>
        </row>
        <row r="436">
          <cell r="N436">
            <v>0</v>
          </cell>
          <cell r="O436">
            <v>0</v>
          </cell>
        </row>
        <row r="437">
          <cell r="N437">
            <v>0</v>
          </cell>
        </row>
        <row r="438">
          <cell r="N438">
            <v>0</v>
          </cell>
        </row>
        <row r="439">
          <cell r="N439">
            <v>0</v>
          </cell>
        </row>
        <row r="440">
          <cell r="N440">
            <v>0</v>
          </cell>
        </row>
        <row r="441">
          <cell r="N441">
            <v>0</v>
          </cell>
          <cell r="O441">
            <v>0</v>
          </cell>
          <cell r="R441">
            <v>0</v>
          </cell>
        </row>
        <row r="447">
          <cell r="N447">
            <v>3624246</v>
          </cell>
          <cell r="O447">
            <v>3631000</v>
          </cell>
          <cell r="R447">
            <v>907750</v>
          </cell>
        </row>
        <row r="448">
          <cell r="N448">
            <v>660407</v>
          </cell>
          <cell r="O448">
            <v>660438</v>
          </cell>
          <cell r="R448">
            <v>165108</v>
          </cell>
        </row>
        <row r="449">
          <cell r="N449">
            <v>91711</v>
          </cell>
          <cell r="O449">
            <v>129100</v>
          </cell>
          <cell r="R449">
            <v>32275</v>
          </cell>
        </row>
        <row r="450">
          <cell r="N450">
            <v>0</v>
          </cell>
        </row>
        <row r="459">
          <cell r="N459">
            <v>852732</v>
          </cell>
          <cell r="O459">
            <v>853000</v>
          </cell>
          <cell r="R459">
            <v>213250</v>
          </cell>
        </row>
        <row r="465">
          <cell r="N465">
            <v>761748</v>
          </cell>
          <cell r="O465">
            <v>771347</v>
          </cell>
          <cell r="R465">
            <v>192836</v>
          </cell>
        </row>
        <row r="466">
          <cell r="N466">
            <v>1783612</v>
          </cell>
          <cell r="O466">
            <v>1794665</v>
          </cell>
          <cell r="R466">
            <v>448667</v>
          </cell>
        </row>
        <row r="490">
          <cell r="N490">
            <v>633321</v>
          </cell>
          <cell r="O490">
            <v>638069</v>
          </cell>
          <cell r="R490">
            <v>159515</v>
          </cell>
        </row>
        <row r="511">
          <cell r="N511">
            <v>35832176</v>
          </cell>
          <cell r="O511">
            <v>31966970</v>
          </cell>
          <cell r="R511">
            <v>7991729</v>
          </cell>
        </row>
        <row r="905">
          <cell r="N905">
            <v>6093915</v>
          </cell>
          <cell r="O905">
            <v>2568946</v>
          </cell>
          <cell r="R905">
            <v>642235</v>
          </cell>
        </row>
        <row r="918">
          <cell r="N918">
            <v>500</v>
          </cell>
          <cell r="O918">
            <v>0</v>
          </cell>
        </row>
        <row r="923">
          <cell r="N923">
            <v>500000</v>
          </cell>
          <cell r="O923">
            <v>429000</v>
          </cell>
          <cell r="R923">
            <v>107250</v>
          </cell>
        </row>
        <row r="937">
          <cell r="N937">
            <v>4268577</v>
          </cell>
          <cell r="O937">
            <v>4498078</v>
          </cell>
          <cell r="R937">
            <v>1124515</v>
          </cell>
        </row>
        <row r="978">
          <cell r="N978">
            <v>15811523</v>
          </cell>
          <cell r="O978">
            <v>15458026</v>
          </cell>
          <cell r="R978">
            <v>3864502</v>
          </cell>
        </row>
        <row r="1007">
          <cell r="N1007">
            <v>595000</v>
          </cell>
          <cell r="O1007">
            <v>376000</v>
          </cell>
          <cell r="R1007">
            <v>94000</v>
          </cell>
        </row>
        <row r="1016">
          <cell r="N1016">
            <v>0</v>
          </cell>
          <cell r="O1016">
            <v>0</v>
          </cell>
        </row>
        <row r="1017">
          <cell r="N1017">
            <v>0</v>
          </cell>
          <cell r="O1017">
            <v>0</v>
          </cell>
        </row>
        <row r="1019">
          <cell r="N1019">
            <v>220000</v>
          </cell>
          <cell r="O1019">
            <v>166000</v>
          </cell>
          <cell r="R1019">
            <v>41500</v>
          </cell>
        </row>
        <row r="1020">
          <cell r="N1020">
            <v>0</v>
          </cell>
          <cell r="O1020">
            <v>0</v>
          </cell>
        </row>
        <row r="1040">
          <cell r="N1040">
            <v>9618946</v>
          </cell>
          <cell r="O1040">
            <v>9960000</v>
          </cell>
          <cell r="R1040">
            <v>2490000</v>
          </cell>
        </row>
        <row r="1053">
          <cell r="N1053">
            <v>2286675</v>
          </cell>
          <cell r="O1053">
            <v>1756636</v>
          </cell>
          <cell r="R1053">
            <v>439156</v>
          </cell>
        </row>
        <row r="1068">
          <cell r="N1068">
            <v>90082603</v>
          </cell>
          <cell r="O1068">
            <v>90684844</v>
          </cell>
          <cell r="R1068">
            <v>22671235</v>
          </cell>
        </row>
        <row r="1403">
          <cell r="N1403">
            <v>1511651</v>
          </cell>
          <cell r="O1403">
            <v>1512235</v>
          </cell>
          <cell r="R1403">
            <v>378058</v>
          </cell>
        </row>
        <row r="1628">
          <cell r="N1628">
            <v>0</v>
          </cell>
          <cell r="O1628">
            <v>0</v>
          </cell>
          <cell r="R1628">
            <v>0</v>
          </cell>
        </row>
        <row r="1752">
          <cell r="N1752">
            <v>6955846</v>
          </cell>
          <cell r="O1752">
            <v>6993869</v>
          </cell>
          <cell r="R1752">
            <v>1748465</v>
          </cell>
        </row>
        <row r="1769">
          <cell r="N1769">
            <v>178778119</v>
          </cell>
          <cell r="O1769">
            <v>177417562</v>
          </cell>
          <cell r="R1769">
            <v>44354377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37">
          <cell r="C37">
            <v>0</v>
          </cell>
          <cell r="D37">
            <v>0</v>
          </cell>
          <cell r="E37">
            <v>0</v>
          </cell>
        </row>
        <row r="40">
          <cell r="C40">
            <v>46215580</v>
          </cell>
          <cell r="D40">
            <v>47357196</v>
          </cell>
          <cell r="E40">
            <v>1141616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tabSelected="1" zoomScaleNormal="100" workbookViewId="0">
      <selection activeCell="S9" sqref="S9"/>
    </sheetView>
  </sheetViews>
  <sheetFormatPr defaultColWidth="11.42578125" defaultRowHeight="16.5" x14ac:dyDescent="0.3"/>
  <cols>
    <col min="1" max="1" width="25" style="1" customWidth="1"/>
    <col min="2" max="2" width="39.7109375" style="1" customWidth="1"/>
    <col min="3" max="3" width="17" style="1" customWidth="1"/>
    <col min="4" max="4" width="16.7109375" style="1" customWidth="1"/>
    <col min="5" max="5" width="16.7109375" style="1" hidden="1" customWidth="1"/>
    <col min="6" max="6" width="16.7109375" style="1" customWidth="1"/>
    <col min="7" max="7" width="17.5703125" style="1" customWidth="1"/>
    <col min="8" max="8" width="16" style="1" customWidth="1"/>
    <col min="9" max="9" width="13" style="1" hidden="1" customWidth="1"/>
    <col min="10" max="11" width="11.42578125" style="1" customWidth="1"/>
    <col min="12" max="13" width="9" style="2" hidden="1" customWidth="1"/>
    <col min="14" max="14" width="26" style="2" hidden="1" customWidth="1"/>
    <col min="15" max="15" width="42.7109375" style="2" hidden="1" customWidth="1"/>
    <col min="16" max="18" width="9" style="2" hidden="1" customWidth="1"/>
    <col min="19" max="256" width="11.42578125" style="1"/>
    <col min="257" max="257" width="25" style="1" customWidth="1"/>
    <col min="258" max="258" width="39.7109375" style="1" customWidth="1"/>
    <col min="259" max="259" width="17" style="1" customWidth="1"/>
    <col min="260" max="260" width="16.7109375" style="1" customWidth="1"/>
    <col min="261" max="261" width="0" style="1" hidden="1" customWidth="1"/>
    <col min="262" max="262" width="16.7109375" style="1" customWidth="1"/>
    <col min="263" max="263" width="12.5703125" style="1" customWidth="1"/>
    <col min="264" max="264" width="16" style="1" customWidth="1"/>
    <col min="265" max="265" width="0" style="1" hidden="1" customWidth="1"/>
    <col min="266" max="267" width="11.42578125" style="1" customWidth="1"/>
    <col min="268" max="274" width="0" style="1" hidden="1" customWidth="1"/>
    <col min="275" max="512" width="11.42578125" style="1"/>
    <col min="513" max="513" width="25" style="1" customWidth="1"/>
    <col min="514" max="514" width="39.7109375" style="1" customWidth="1"/>
    <col min="515" max="515" width="17" style="1" customWidth="1"/>
    <col min="516" max="516" width="16.7109375" style="1" customWidth="1"/>
    <col min="517" max="517" width="0" style="1" hidden="1" customWidth="1"/>
    <col min="518" max="518" width="16.7109375" style="1" customWidth="1"/>
    <col min="519" max="519" width="12.5703125" style="1" customWidth="1"/>
    <col min="520" max="520" width="16" style="1" customWidth="1"/>
    <col min="521" max="521" width="0" style="1" hidden="1" customWidth="1"/>
    <col min="522" max="523" width="11.42578125" style="1" customWidth="1"/>
    <col min="524" max="530" width="0" style="1" hidden="1" customWidth="1"/>
    <col min="531" max="768" width="11.42578125" style="1"/>
    <col min="769" max="769" width="25" style="1" customWidth="1"/>
    <col min="770" max="770" width="39.7109375" style="1" customWidth="1"/>
    <col min="771" max="771" width="17" style="1" customWidth="1"/>
    <col min="772" max="772" width="16.7109375" style="1" customWidth="1"/>
    <col min="773" max="773" width="0" style="1" hidden="1" customWidth="1"/>
    <col min="774" max="774" width="16.7109375" style="1" customWidth="1"/>
    <col min="775" max="775" width="12.5703125" style="1" customWidth="1"/>
    <col min="776" max="776" width="16" style="1" customWidth="1"/>
    <col min="777" max="777" width="0" style="1" hidden="1" customWidth="1"/>
    <col min="778" max="779" width="11.42578125" style="1" customWidth="1"/>
    <col min="780" max="786" width="0" style="1" hidden="1" customWidth="1"/>
    <col min="787" max="1024" width="11.42578125" style="1"/>
    <col min="1025" max="1025" width="25" style="1" customWidth="1"/>
    <col min="1026" max="1026" width="39.7109375" style="1" customWidth="1"/>
    <col min="1027" max="1027" width="17" style="1" customWidth="1"/>
    <col min="1028" max="1028" width="16.7109375" style="1" customWidth="1"/>
    <col min="1029" max="1029" width="0" style="1" hidden="1" customWidth="1"/>
    <col min="1030" max="1030" width="16.7109375" style="1" customWidth="1"/>
    <col min="1031" max="1031" width="12.5703125" style="1" customWidth="1"/>
    <col min="1032" max="1032" width="16" style="1" customWidth="1"/>
    <col min="1033" max="1033" width="0" style="1" hidden="1" customWidth="1"/>
    <col min="1034" max="1035" width="11.42578125" style="1" customWidth="1"/>
    <col min="1036" max="1042" width="0" style="1" hidden="1" customWidth="1"/>
    <col min="1043" max="1280" width="11.42578125" style="1"/>
    <col min="1281" max="1281" width="25" style="1" customWidth="1"/>
    <col min="1282" max="1282" width="39.7109375" style="1" customWidth="1"/>
    <col min="1283" max="1283" width="17" style="1" customWidth="1"/>
    <col min="1284" max="1284" width="16.7109375" style="1" customWidth="1"/>
    <col min="1285" max="1285" width="0" style="1" hidden="1" customWidth="1"/>
    <col min="1286" max="1286" width="16.7109375" style="1" customWidth="1"/>
    <col min="1287" max="1287" width="12.5703125" style="1" customWidth="1"/>
    <col min="1288" max="1288" width="16" style="1" customWidth="1"/>
    <col min="1289" max="1289" width="0" style="1" hidden="1" customWidth="1"/>
    <col min="1290" max="1291" width="11.42578125" style="1" customWidth="1"/>
    <col min="1292" max="1298" width="0" style="1" hidden="1" customWidth="1"/>
    <col min="1299" max="1536" width="11.42578125" style="1"/>
    <col min="1537" max="1537" width="25" style="1" customWidth="1"/>
    <col min="1538" max="1538" width="39.7109375" style="1" customWidth="1"/>
    <col min="1539" max="1539" width="17" style="1" customWidth="1"/>
    <col min="1540" max="1540" width="16.7109375" style="1" customWidth="1"/>
    <col min="1541" max="1541" width="0" style="1" hidden="1" customWidth="1"/>
    <col min="1542" max="1542" width="16.7109375" style="1" customWidth="1"/>
    <col min="1543" max="1543" width="12.5703125" style="1" customWidth="1"/>
    <col min="1544" max="1544" width="16" style="1" customWidth="1"/>
    <col min="1545" max="1545" width="0" style="1" hidden="1" customWidth="1"/>
    <col min="1546" max="1547" width="11.42578125" style="1" customWidth="1"/>
    <col min="1548" max="1554" width="0" style="1" hidden="1" customWidth="1"/>
    <col min="1555" max="1792" width="11.42578125" style="1"/>
    <col min="1793" max="1793" width="25" style="1" customWidth="1"/>
    <col min="1794" max="1794" width="39.7109375" style="1" customWidth="1"/>
    <col min="1795" max="1795" width="17" style="1" customWidth="1"/>
    <col min="1796" max="1796" width="16.7109375" style="1" customWidth="1"/>
    <col min="1797" max="1797" width="0" style="1" hidden="1" customWidth="1"/>
    <col min="1798" max="1798" width="16.7109375" style="1" customWidth="1"/>
    <col min="1799" max="1799" width="12.5703125" style="1" customWidth="1"/>
    <col min="1800" max="1800" width="16" style="1" customWidth="1"/>
    <col min="1801" max="1801" width="0" style="1" hidden="1" customWidth="1"/>
    <col min="1802" max="1803" width="11.42578125" style="1" customWidth="1"/>
    <col min="1804" max="1810" width="0" style="1" hidden="1" customWidth="1"/>
    <col min="1811" max="2048" width="11.42578125" style="1"/>
    <col min="2049" max="2049" width="25" style="1" customWidth="1"/>
    <col min="2050" max="2050" width="39.7109375" style="1" customWidth="1"/>
    <col min="2051" max="2051" width="17" style="1" customWidth="1"/>
    <col min="2052" max="2052" width="16.7109375" style="1" customWidth="1"/>
    <col min="2053" max="2053" width="0" style="1" hidden="1" customWidth="1"/>
    <col min="2054" max="2054" width="16.7109375" style="1" customWidth="1"/>
    <col min="2055" max="2055" width="12.5703125" style="1" customWidth="1"/>
    <col min="2056" max="2056" width="16" style="1" customWidth="1"/>
    <col min="2057" max="2057" width="0" style="1" hidden="1" customWidth="1"/>
    <col min="2058" max="2059" width="11.42578125" style="1" customWidth="1"/>
    <col min="2060" max="2066" width="0" style="1" hidden="1" customWidth="1"/>
    <col min="2067" max="2304" width="11.42578125" style="1"/>
    <col min="2305" max="2305" width="25" style="1" customWidth="1"/>
    <col min="2306" max="2306" width="39.7109375" style="1" customWidth="1"/>
    <col min="2307" max="2307" width="17" style="1" customWidth="1"/>
    <col min="2308" max="2308" width="16.7109375" style="1" customWidth="1"/>
    <col min="2309" max="2309" width="0" style="1" hidden="1" customWidth="1"/>
    <col min="2310" max="2310" width="16.7109375" style="1" customWidth="1"/>
    <col min="2311" max="2311" width="12.5703125" style="1" customWidth="1"/>
    <col min="2312" max="2312" width="16" style="1" customWidth="1"/>
    <col min="2313" max="2313" width="0" style="1" hidden="1" customWidth="1"/>
    <col min="2314" max="2315" width="11.42578125" style="1" customWidth="1"/>
    <col min="2316" max="2322" width="0" style="1" hidden="1" customWidth="1"/>
    <col min="2323" max="2560" width="11.42578125" style="1"/>
    <col min="2561" max="2561" width="25" style="1" customWidth="1"/>
    <col min="2562" max="2562" width="39.7109375" style="1" customWidth="1"/>
    <col min="2563" max="2563" width="17" style="1" customWidth="1"/>
    <col min="2564" max="2564" width="16.7109375" style="1" customWidth="1"/>
    <col min="2565" max="2565" width="0" style="1" hidden="1" customWidth="1"/>
    <col min="2566" max="2566" width="16.7109375" style="1" customWidth="1"/>
    <col min="2567" max="2567" width="12.5703125" style="1" customWidth="1"/>
    <col min="2568" max="2568" width="16" style="1" customWidth="1"/>
    <col min="2569" max="2569" width="0" style="1" hidden="1" customWidth="1"/>
    <col min="2570" max="2571" width="11.42578125" style="1" customWidth="1"/>
    <col min="2572" max="2578" width="0" style="1" hidden="1" customWidth="1"/>
    <col min="2579" max="2816" width="11.42578125" style="1"/>
    <col min="2817" max="2817" width="25" style="1" customWidth="1"/>
    <col min="2818" max="2818" width="39.7109375" style="1" customWidth="1"/>
    <col min="2819" max="2819" width="17" style="1" customWidth="1"/>
    <col min="2820" max="2820" width="16.7109375" style="1" customWidth="1"/>
    <col min="2821" max="2821" width="0" style="1" hidden="1" customWidth="1"/>
    <col min="2822" max="2822" width="16.7109375" style="1" customWidth="1"/>
    <col min="2823" max="2823" width="12.5703125" style="1" customWidth="1"/>
    <col min="2824" max="2824" width="16" style="1" customWidth="1"/>
    <col min="2825" max="2825" width="0" style="1" hidden="1" customWidth="1"/>
    <col min="2826" max="2827" width="11.42578125" style="1" customWidth="1"/>
    <col min="2828" max="2834" width="0" style="1" hidden="1" customWidth="1"/>
    <col min="2835" max="3072" width="11.42578125" style="1"/>
    <col min="3073" max="3073" width="25" style="1" customWidth="1"/>
    <col min="3074" max="3074" width="39.7109375" style="1" customWidth="1"/>
    <col min="3075" max="3075" width="17" style="1" customWidth="1"/>
    <col min="3076" max="3076" width="16.7109375" style="1" customWidth="1"/>
    <col min="3077" max="3077" width="0" style="1" hidden="1" customWidth="1"/>
    <col min="3078" max="3078" width="16.7109375" style="1" customWidth="1"/>
    <col min="3079" max="3079" width="12.5703125" style="1" customWidth="1"/>
    <col min="3080" max="3080" width="16" style="1" customWidth="1"/>
    <col min="3081" max="3081" width="0" style="1" hidden="1" customWidth="1"/>
    <col min="3082" max="3083" width="11.42578125" style="1" customWidth="1"/>
    <col min="3084" max="3090" width="0" style="1" hidden="1" customWidth="1"/>
    <col min="3091" max="3328" width="11.42578125" style="1"/>
    <col min="3329" max="3329" width="25" style="1" customWidth="1"/>
    <col min="3330" max="3330" width="39.7109375" style="1" customWidth="1"/>
    <col min="3331" max="3331" width="17" style="1" customWidth="1"/>
    <col min="3332" max="3332" width="16.7109375" style="1" customWidth="1"/>
    <col min="3333" max="3333" width="0" style="1" hidden="1" customWidth="1"/>
    <col min="3334" max="3334" width="16.7109375" style="1" customWidth="1"/>
    <col min="3335" max="3335" width="12.5703125" style="1" customWidth="1"/>
    <col min="3336" max="3336" width="16" style="1" customWidth="1"/>
    <col min="3337" max="3337" width="0" style="1" hidden="1" customWidth="1"/>
    <col min="3338" max="3339" width="11.42578125" style="1" customWidth="1"/>
    <col min="3340" max="3346" width="0" style="1" hidden="1" customWidth="1"/>
    <col min="3347" max="3584" width="11.42578125" style="1"/>
    <col min="3585" max="3585" width="25" style="1" customWidth="1"/>
    <col min="3586" max="3586" width="39.7109375" style="1" customWidth="1"/>
    <col min="3587" max="3587" width="17" style="1" customWidth="1"/>
    <col min="3588" max="3588" width="16.7109375" style="1" customWidth="1"/>
    <col min="3589" max="3589" width="0" style="1" hidden="1" customWidth="1"/>
    <col min="3590" max="3590" width="16.7109375" style="1" customWidth="1"/>
    <col min="3591" max="3591" width="12.5703125" style="1" customWidth="1"/>
    <col min="3592" max="3592" width="16" style="1" customWidth="1"/>
    <col min="3593" max="3593" width="0" style="1" hidden="1" customWidth="1"/>
    <col min="3594" max="3595" width="11.42578125" style="1" customWidth="1"/>
    <col min="3596" max="3602" width="0" style="1" hidden="1" customWidth="1"/>
    <col min="3603" max="3840" width="11.42578125" style="1"/>
    <col min="3841" max="3841" width="25" style="1" customWidth="1"/>
    <col min="3842" max="3842" width="39.7109375" style="1" customWidth="1"/>
    <col min="3843" max="3843" width="17" style="1" customWidth="1"/>
    <col min="3844" max="3844" width="16.7109375" style="1" customWidth="1"/>
    <col min="3845" max="3845" width="0" style="1" hidden="1" customWidth="1"/>
    <col min="3846" max="3846" width="16.7109375" style="1" customWidth="1"/>
    <col min="3847" max="3847" width="12.5703125" style="1" customWidth="1"/>
    <col min="3848" max="3848" width="16" style="1" customWidth="1"/>
    <col min="3849" max="3849" width="0" style="1" hidden="1" customWidth="1"/>
    <col min="3850" max="3851" width="11.42578125" style="1" customWidth="1"/>
    <col min="3852" max="3858" width="0" style="1" hidden="1" customWidth="1"/>
    <col min="3859" max="4096" width="11.42578125" style="1"/>
    <col min="4097" max="4097" width="25" style="1" customWidth="1"/>
    <col min="4098" max="4098" width="39.7109375" style="1" customWidth="1"/>
    <col min="4099" max="4099" width="17" style="1" customWidth="1"/>
    <col min="4100" max="4100" width="16.7109375" style="1" customWidth="1"/>
    <col min="4101" max="4101" width="0" style="1" hidden="1" customWidth="1"/>
    <col min="4102" max="4102" width="16.7109375" style="1" customWidth="1"/>
    <col min="4103" max="4103" width="12.5703125" style="1" customWidth="1"/>
    <col min="4104" max="4104" width="16" style="1" customWidth="1"/>
    <col min="4105" max="4105" width="0" style="1" hidden="1" customWidth="1"/>
    <col min="4106" max="4107" width="11.42578125" style="1" customWidth="1"/>
    <col min="4108" max="4114" width="0" style="1" hidden="1" customWidth="1"/>
    <col min="4115" max="4352" width="11.42578125" style="1"/>
    <col min="4353" max="4353" width="25" style="1" customWidth="1"/>
    <col min="4354" max="4354" width="39.7109375" style="1" customWidth="1"/>
    <col min="4355" max="4355" width="17" style="1" customWidth="1"/>
    <col min="4356" max="4356" width="16.7109375" style="1" customWidth="1"/>
    <col min="4357" max="4357" width="0" style="1" hidden="1" customWidth="1"/>
    <col min="4358" max="4358" width="16.7109375" style="1" customWidth="1"/>
    <col min="4359" max="4359" width="12.5703125" style="1" customWidth="1"/>
    <col min="4360" max="4360" width="16" style="1" customWidth="1"/>
    <col min="4361" max="4361" width="0" style="1" hidden="1" customWidth="1"/>
    <col min="4362" max="4363" width="11.42578125" style="1" customWidth="1"/>
    <col min="4364" max="4370" width="0" style="1" hidden="1" customWidth="1"/>
    <col min="4371" max="4608" width="11.42578125" style="1"/>
    <col min="4609" max="4609" width="25" style="1" customWidth="1"/>
    <col min="4610" max="4610" width="39.7109375" style="1" customWidth="1"/>
    <col min="4611" max="4611" width="17" style="1" customWidth="1"/>
    <col min="4612" max="4612" width="16.7109375" style="1" customWidth="1"/>
    <col min="4613" max="4613" width="0" style="1" hidden="1" customWidth="1"/>
    <col min="4614" max="4614" width="16.7109375" style="1" customWidth="1"/>
    <col min="4615" max="4615" width="12.5703125" style="1" customWidth="1"/>
    <col min="4616" max="4616" width="16" style="1" customWidth="1"/>
    <col min="4617" max="4617" width="0" style="1" hidden="1" customWidth="1"/>
    <col min="4618" max="4619" width="11.42578125" style="1" customWidth="1"/>
    <col min="4620" max="4626" width="0" style="1" hidden="1" customWidth="1"/>
    <col min="4627" max="4864" width="11.42578125" style="1"/>
    <col min="4865" max="4865" width="25" style="1" customWidth="1"/>
    <col min="4866" max="4866" width="39.7109375" style="1" customWidth="1"/>
    <col min="4867" max="4867" width="17" style="1" customWidth="1"/>
    <col min="4868" max="4868" width="16.7109375" style="1" customWidth="1"/>
    <col min="4869" max="4869" width="0" style="1" hidden="1" customWidth="1"/>
    <col min="4870" max="4870" width="16.7109375" style="1" customWidth="1"/>
    <col min="4871" max="4871" width="12.5703125" style="1" customWidth="1"/>
    <col min="4872" max="4872" width="16" style="1" customWidth="1"/>
    <col min="4873" max="4873" width="0" style="1" hidden="1" customWidth="1"/>
    <col min="4874" max="4875" width="11.42578125" style="1" customWidth="1"/>
    <col min="4876" max="4882" width="0" style="1" hidden="1" customWidth="1"/>
    <col min="4883" max="5120" width="11.42578125" style="1"/>
    <col min="5121" max="5121" width="25" style="1" customWidth="1"/>
    <col min="5122" max="5122" width="39.7109375" style="1" customWidth="1"/>
    <col min="5123" max="5123" width="17" style="1" customWidth="1"/>
    <col min="5124" max="5124" width="16.7109375" style="1" customWidth="1"/>
    <col min="5125" max="5125" width="0" style="1" hidden="1" customWidth="1"/>
    <col min="5126" max="5126" width="16.7109375" style="1" customWidth="1"/>
    <col min="5127" max="5127" width="12.5703125" style="1" customWidth="1"/>
    <col min="5128" max="5128" width="16" style="1" customWidth="1"/>
    <col min="5129" max="5129" width="0" style="1" hidden="1" customWidth="1"/>
    <col min="5130" max="5131" width="11.42578125" style="1" customWidth="1"/>
    <col min="5132" max="5138" width="0" style="1" hidden="1" customWidth="1"/>
    <col min="5139" max="5376" width="11.42578125" style="1"/>
    <col min="5377" max="5377" width="25" style="1" customWidth="1"/>
    <col min="5378" max="5378" width="39.7109375" style="1" customWidth="1"/>
    <col min="5379" max="5379" width="17" style="1" customWidth="1"/>
    <col min="5380" max="5380" width="16.7109375" style="1" customWidth="1"/>
    <col min="5381" max="5381" width="0" style="1" hidden="1" customWidth="1"/>
    <col min="5382" max="5382" width="16.7109375" style="1" customWidth="1"/>
    <col min="5383" max="5383" width="12.5703125" style="1" customWidth="1"/>
    <col min="5384" max="5384" width="16" style="1" customWidth="1"/>
    <col min="5385" max="5385" width="0" style="1" hidden="1" customWidth="1"/>
    <col min="5386" max="5387" width="11.42578125" style="1" customWidth="1"/>
    <col min="5388" max="5394" width="0" style="1" hidden="1" customWidth="1"/>
    <col min="5395" max="5632" width="11.42578125" style="1"/>
    <col min="5633" max="5633" width="25" style="1" customWidth="1"/>
    <col min="5634" max="5634" width="39.7109375" style="1" customWidth="1"/>
    <col min="5635" max="5635" width="17" style="1" customWidth="1"/>
    <col min="5636" max="5636" width="16.7109375" style="1" customWidth="1"/>
    <col min="5637" max="5637" width="0" style="1" hidden="1" customWidth="1"/>
    <col min="5638" max="5638" width="16.7109375" style="1" customWidth="1"/>
    <col min="5639" max="5639" width="12.5703125" style="1" customWidth="1"/>
    <col min="5640" max="5640" width="16" style="1" customWidth="1"/>
    <col min="5641" max="5641" width="0" style="1" hidden="1" customWidth="1"/>
    <col min="5642" max="5643" width="11.42578125" style="1" customWidth="1"/>
    <col min="5644" max="5650" width="0" style="1" hidden="1" customWidth="1"/>
    <col min="5651" max="5888" width="11.42578125" style="1"/>
    <col min="5889" max="5889" width="25" style="1" customWidth="1"/>
    <col min="5890" max="5890" width="39.7109375" style="1" customWidth="1"/>
    <col min="5891" max="5891" width="17" style="1" customWidth="1"/>
    <col min="5892" max="5892" width="16.7109375" style="1" customWidth="1"/>
    <col min="5893" max="5893" width="0" style="1" hidden="1" customWidth="1"/>
    <col min="5894" max="5894" width="16.7109375" style="1" customWidth="1"/>
    <col min="5895" max="5895" width="12.5703125" style="1" customWidth="1"/>
    <col min="5896" max="5896" width="16" style="1" customWidth="1"/>
    <col min="5897" max="5897" width="0" style="1" hidden="1" customWidth="1"/>
    <col min="5898" max="5899" width="11.42578125" style="1" customWidth="1"/>
    <col min="5900" max="5906" width="0" style="1" hidden="1" customWidth="1"/>
    <col min="5907" max="6144" width="11.42578125" style="1"/>
    <col min="6145" max="6145" width="25" style="1" customWidth="1"/>
    <col min="6146" max="6146" width="39.7109375" style="1" customWidth="1"/>
    <col min="6147" max="6147" width="17" style="1" customWidth="1"/>
    <col min="6148" max="6148" width="16.7109375" style="1" customWidth="1"/>
    <col min="6149" max="6149" width="0" style="1" hidden="1" customWidth="1"/>
    <col min="6150" max="6150" width="16.7109375" style="1" customWidth="1"/>
    <col min="6151" max="6151" width="12.5703125" style="1" customWidth="1"/>
    <col min="6152" max="6152" width="16" style="1" customWidth="1"/>
    <col min="6153" max="6153" width="0" style="1" hidden="1" customWidth="1"/>
    <col min="6154" max="6155" width="11.42578125" style="1" customWidth="1"/>
    <col min="6156" max="6162" width="0" style="1" hidden="1" customWidth="1"/>
    <col min="6163" max="6400" width="11.42578125" style="1"/>
    <col min="6401" max="6401" width="25" style="1" customWidth="1"/>
    <col min="6402" max="6402" width="39.7109375" style="1" customWidth="1"/>
    <col min="6403" max="6403" width="17" style="1" customWidth="1"/>
    <col min="6404" max="6404" width="16.7109375" style="1" customWidth="1"/>
    <col min="6405" max="6405" width="0" style="1" hidden="1" customWidth="1"/>
    <col min="6406" max="6406" width="16.7109375" style="1" customWidth="1"/>
    <col min="6407" max="6407" width="12.5703125" style="1" customWidth="1"/>
    <col min="6408" max="6408" width="16" style="1" customWidth="1"/>
    <col min="6409" max="6409" width="0" style="1" hidden="1" customWidth="1"/>
    <col min="6410" max="6411" width="11.42578125" style="1" customWidth="1"/>
    <col min="6412" max="6418" width="0" style="1" hidden="1" customWidth="1"/>
    <col min="6419" max="6656" width="11.42578125" style="1"/>
    <col min="6657" max="6657" width="25" style="1" customWidth="1"/>
    <col min="6658" max="6658" width="39.7109375" style="1" customWidth="1"/>
    <col min="6659" max="6659" width="17" style="1" customWidth="1"/>
    <col min="6660" max="6660" width="16.7109375" style="1" customWidth="1"/>
    <col min="6661" max="6661" width="0" style="1" hidden="1" customWidth="1"/>
    <col min="6662" max="6662" width="16.7109375" style="1" customWidth="1"/>
    <col min="6663" max="6663" width="12.5703125" style="1" customWidth="1"/>
    <col min="6664" max="6664" width="16" style="1" customWidth="1"/>
    <col min="6665" max="6665" width="0" style="1" hidden="1" customWidth="1"/>
    <col min="6666" max="6667" width="11.42578125" style="1" customWidth="1"/>
    <col min="6668" max="6674" width="0" style="1" hidden="1" customWidth="1"/>
    <col min="6675" max="6912" width="11.42578125" style="1"/>
    <col min="6913" max="6913" width="25" style="1" customWidth="1"/>
    <col min="6914" max="6914" width="39.7109375" style="1" customWidth="1"/>
    <col min="6915" max="6915" width="17" style="1" customWidth="1"/>
    <col min="6916" max="6916" width="16.7109375" style="1" customWidth="1"/>
    <col min="6917" max="6917" width="0" style="1" hidden="1" customWidth="1"/>
    <col min="6918" max="6918" width="16.7109375" style="1" customWidth="1"/>
    <col min="6919" max="6919" width="12.5703125" style="1" customWidth="1"/>
    <col min="6920" max="6920" width="16" style="1" customWidth="1"/>
    <col min="6921" max="6921" width="0" style="1" hidden="1" customWidth="1"/>
    <col min="6922" max="6923" width="11.42578125" style="1" customWidth="1"/>
    <col min="6924" max="6930" width="0" style="1" hidden="1" customWidth="1"/>
    <col min="6931" max="7168" width="11.42578125" style="1"/>
    <col min="7169" max="7169" width="25" style="1" customWidth="1"/>
    <col min="7170" max="7170" width="39.7109375" style="1" customWidth="1"/>
    <col min="7171" max="7171" width="17" style="1" customWidth="1"/>
    <col min="7172" max="7172" width="16.7109375" style="1" customWidth="1"/>
    <col min="7173" max="7173" width="0" style="1" hidden="1" customWidth="1"/>
    <col min="7174" max="7174" width="16.7109375" style="1" customWidth="1"/>
    <col min="7175" max="7175" width="12.5703125" style="1" customWidth="1"/>
    <col min="7176" max="7176" width="16" style="1" customWidth="1"/>
    <col min="7177" max="7177" width="0" style="1" hidden="1" customWidth="1"/>
    <col min="7178" max="7179" width="11.42578125" style="1" customWidth="1"/>
    <col min="7180" max="7186" width="0" style="1" hidden="1" customWidth="1"/>
    <col min="7187" max="7424" width="11.42578125" style="1"/>
    <col min="7425" max="7425" width="25" style="1" customWidth="1"/>
    <col min="7426" max="7426" width="39.7109375" style="1" customWidth="1"/>
    <col min="7427" max="7427" width="17" style="1" customWidth="1"/>
    <col min="7428" max="7428" width="16.7109375" style="1" customWidth="1"/>
    <col min="7429" max="7429" width="0" style="1" hidden="1" customWidth="1"/>
    <col min="7430" max="7430" width="16.7109375" style="1" customWidth="1"/>
    <col min="7431" max="7431" width="12.5703125" style="1" customWidth="1"/>
    <col min="7432" max="7432" width="16" style="1" customWidth="1"/>
    <col min="7433" max="7433" width="0" style="1" hidden="1" customWidth="1"/>
    <col min="7434" max="7435" width="11.42578125" style="1" customWidth="1"/>
    <col min="7436" max="7442" width="0" style="1" hidden="1" customWidth="1"/>
    <col min="7443" max="7680" width="11.42578125" style="1"/>
    <col min="7681" max="7681" width="25" style="1" customWidth="1"/>
    <col min="7682" max="7682" width="39.7109375" style="1" customWidth="1"/>
    <col min="7683" max="7683" width="17" style="1" customWidth="1"/>
    <col min="7684" max="7684" width="16.7109375" style="1" customWidth="1"/>
    <col min="7685" max="7685" width="0" style="1" hidden="1" customWidth="1"/>
    <col min="7686" max="7686" width="16.7109375" style="1" customWidth="1"/>
    <col min="7687" max="7687" width="12.5703125" style="1" customWidth="1"/>
    <col min="7688" max="7688" width="16" style="1" customWidth="1"/>
    <col min="7689" max="7689" width="0" style="1" hidden="1" customWidth="1"/>
    <col min="7690" max="7691" width="11.42578125" style="1" customWidth="1"/>
    <col min="7692" max="7698" width="0" style="1" hidden="1" customWidth="1"/>
    <col min="7699" max="7936" width="11.42578125" style="1"/>
    <col min="7937" max="7937" width="25" style="1" customWidth="1"/>
    <col min="7938" max="7938" width="39.7109375" style="1" customWidth="1"/>
    <col min="7939" max="7939" width="17" style="1" customWidth="1"/>
    <col min="7940" max="7940" width="16.7109375" style="1" customWidth="1"/>
    <col min="7941" max="7941" width="0" style="1" hidden="1" customWidth="1"/>
    <col min="7942" max="7942" width="16.7109375" style="1" customWidth="1"/>
    <col min="7943" max="7943" width="12.5703125" style="1" customWidth="1"/>
    <col min="7944" max="7944" width="16" style="1" customWidth="1"/>
    <col min="7945" max="7945" width="0" style="1" hidden="1" customWidth="1"/>
    <col min="7946" max="7947" width="11.42578125" style="1" customWidth="1"/>
    <col min="7948" max="7954" width="0" style="1" hidden="1" customWidth="1"/>
    <col min="7955" max="8192" width="11.42578125" style="1"/>
    <col min="8193" max="8193" width="25" style="1" customWidth="1"/>
    <col min="8194" max="8194" width="39.7109375" style="1" customWidth="1"/>
    <col min="8195" max="8195" width="17" style="1" customWidth="1"/>
    <col min="8196" max="8196" width="16.7109375" style="1" customWidth="1"/>
    <col min="8197" max="8197" width="0" style="1" hidden="1" customWidth="1"/>
    <col min="8198" max="8198" width="16.7109375" style="1" customWidth="1"/>
    <col min="8199" max="8199" width="12.5703125" style="1" customWidth="1"/>
    <col min="8200" max="8200" width="16" style="1" customWidth="1"/>
    <col min="8201" max="8201" width="0" style="1" hidden="1" customWidth="1"/>
    <col min="8202" max="8203" width="11.42578125" style="1" customWidth="1"/>
    <col min="8204" max="8210" width="0" style="1" hidden="1" customWidth="1"/>
    <col min="8211" max="8448" width="11.42578125" style="1"/>
    <col min="8449" max="8449" width="25" style="1" customWidth="1"/>
    <col min="8450" max="8450" width="39.7109375" style="1" customWidth="1"/>
    <col min="8451" max="8451" width="17" style="1" customWidth="1"/>
    <col min="8452" max="8452" width="16.7109375" style="1" customWidth="1"/>
    <col min="8453" max="8453" width="0" style="1" hidden="1" customWidth="1"/>
    <col min="8454" max="8454" width="16.7109375" style="1" customWidth="1"/>
    <col min="8455" max="8455" width="12.5703125" style="1" customWidth="1"/>
    <col min="8456" max="8456" width="16" style="1" customWidth="1"/>
    <col min="8457" max="8457" width="0" style="1" hidden="1" customWidth="1"/>
    <col min="8458" max="8459" width="11.42578125" style="1" customWidth="1"/>
    <col min="8460" max="8466" width="0" style="1" hidden="1" customWidth="1"/>
    <col min="8467" max="8704" width="11.42578125" style="1"/>
    <col min="8705" max="8705" width="25" style="1" customWidth="1"/>
    <col min="8706" max="8706" width="39.7109375" style="1" customWidth="1"/>
    <col min="8707" max="8707" width="17" style="1" customWidth="1"/>
    <col min="8708" max="8708" width="16.7109375" style="1" customWidth="1"/>
    <col min="8709" max="8709" width="0" style="1" hidden="1" customWidth="1"/>
    <col min="8710" max="8710" width="16.7109375" style="1" customWidth="1"/>
    <col min="8711" max="8711" width="12.5703125" style="1" customWidth="1"/>
    <col min="8712" max="8712" width="16" style="1" customWidth="1"/>
    <col min="8713" max="8713" width="0" style="1" hidden="1" customWidth="1"/>
    <col min="8714" max="8715" width="11.42578125" style="1" customWidth="1"/>
    <col min="8716" max="8722" width="0" style="1" hidden="1" customWidth="1"/>
    <col min="8723" max="8960" width="11.42578125" style="1"/>
    <col min="8961" max="8961" width="25" style="1" customWidth="1"/>
    <col min="8962" max="8962" width="39.7109375" style="1" customWidth="1"/>
    <col min="8963" max="8963" width="17" style="1" customWidth="1"/>
    <col min="8964" max="8964" width="16.7109375" style="1" customWidth="1"/>
    <col min="8965" max="8965" width="0" style="1" hidden="1" customWidth="1"/>
    <col min="8966" max="8966" width="16.7109375" style="1" customWidth="1"/>
    <col min="8967" max="8967" width="12.5703125" style="1" customWidth="1"/>
    <col min="8968" max="8968" width="16" style="1" customWidth="1"/>
    <col min="8969" max="8969" width="0" style="1" hidden="1" customWidth="1"/>
    <col min="8970" max="8971" width="11.42578125" style="1" customWidth="1"/>
    <col min="8972" max="8978" width="0" style="1" hidden="1" customWidth="1"/>
    <col min="8979" max="9216" width="11.42578125" style="1"/>
    <col min="9217" max="9217" width="25" style="1" customWidth="1"/>
    <col min="9218" max="9218" width="39.7109375" style="1" customWidth="1"/>
    <col min="9219" max="9219" width="17" style="1" customWidth="1"/>
    <col min="9220" max="9220" width="16.7109375" style="1" customWidth="1"/>
    <col min="9221" max="9221" width="0" style="1" hidden="1" customWidth="1"/>
    <col min="9222" max="9222" width="16.7109375" style="1" customWidth="1"/>
    <col min="9223" max="9223" width="12.5703125" style="1" customWidth="1"/>
    <col min="9224" max="9224" width="16" style="1" customWidth="1"/>
    <col min="9225" max="9225" width="0" style="1" hidden="1" customWidth="1"/>
    <col min="9226" max="9227" width="11.42578125" style="1" customWidth="1"/>
    <col min="9228" max="9234" width="0" style="1" hidden="1" customWidth="1"/>
    <col min="9235" max="9472" width="11.42578125" style="1"/>
    <col min="9473" max="9473" width="25" style="1" customWidth="1"/>
    <col min="9474" max="9474" width="39.7109375" style="1" customWidth="1"/>
    <col min="9475" max="9475" width="17" style="1" customWidth="1"/>
    <col min="9476" max="9476" width="16.7109375" style="1" customWidth="1"/>
    <col min="9477" max="9477" width="0" style="1" hidden="1" customWidth="1"/>
    <col min="9478" max="9478" width="16.7109375" style="1" customWidth="1"/>
    <col min="9479" max="9479" width="12.5703125" style="1" customWidth="1"/>
    <col min="9480" max="9480" width="16" style="1" customWidth="1"/>
    <col min="9481" max="9481" width="0" style="1" hidden="1" customWidth="1"/>
    <col min="9482" max="9483" width="11.42578125" style="1" customWidth="1"/>
    <col min="9484" max="9490" width="0" style="1" hidden="1" customWidth="1"/>
    <col min="9491" max="9728" width="11.42578125" style="1"/>
    <col min="9729" max="9729" width="25" style="1" customWidth="1"/>
    <col min="9730" max="9730" width="39.7109375" style="1" customWidth="1"/>
    <col min="9731" max="9731" width="17" style="1" customWidth="1"/>
    <col min="9732" max="9732" width="16.7109375" style="1" customWidth="1"/>
    <col min="9733" max="9733" width="0" style="1" hidden="1" customWidth="1"/>
    <col min="9734" max="9734" width="16.7109375" style="1" customWidth="1"/>
    <col min="9735" max="9735" width="12.5703125" style="1" customWidth="1"/>
    <col min="9736" max="9736" width="16" style="1" customWidth="1"/>
    <col min="9737" max="9737" width="0" style="1" hidden="1" customWidth="1"/>
    <col min="9738" max="9739" width="11.42578125" style="1" customWidth="1"/>
    <col min="9740" max="9746" width="0" style="1" hidden="1" customWidth="1"/>
    <col min="9747" max="9984" width="11.42578125" style="1"/>
    <col min="9985" max="9985" width="25" style="1" customWidth="1"/>
    <col min="9986" max="9986" width="39.7109375" style="1" customWidth="1"/>
    <col min="9987" max="9987" width="17" style="1" customWidth="1"/>
    <col min="9988" max="9988" width="16.7109375" style="1" customWidth="1"/>
    <col min="9989" max="9989" width="0" style="1" hidden="1" customWidth="1"/>
    <col min="9990" max="9990" width="16.7109375" style="1" customWidth="1"/>
    <col min="9991" max="9991" width="12.5703125" style="1" customWidth="1"/>
    <col min="9992" max="9992" width="16" style="1" customWidth="1"/>
    <col min="9993" max="9993" width="0" style="1" hidden="1" customWidth="1"/>
    <col min="9994" max="9995" width="11.42578125" style="1" customWidth="1"/>
    <col min="9996" max="10002" width="0" style="1" hidden="1" customWidth="1"/>
    <col min="10003" max="10240" width="11.42578125" style="1"/>
    <col min="10241" max="10241" width="25" style="1" customWidth="1"/>
    <col min="10242" max="10242" width="39.7109375" style="1" customWidth="1"/>
    <col min="10243" max="10243" width="17" style="1" customWidth="1"/>
    <col min="10244" max="10244" width="16.7109375" style="1" customWidth="1"/>
    <col min="10245" max="10245" width="0" style="1" hidden="1" customWidth="1"/>
    <col min="10246" max="10246" width="16.7109375" style="1" customWidth="1"/>
    <col min="10247" max="10247" width="12.5703125" style="1" customWidth="1"/>
    <col min="10248" max="10248" width="16" style="1" customWidth="1"/>
    <col min="10249" max="10249" width="0" style="1" hidden="1" customWidth="1"/>
    <col min="10250" max="10251" width="11.42578125" style="1" customWidth="1"/>
    <col min="10252" max="10258" width="0" style="1" hidden="1" customWidth="1"/>
    <col min="10259" max="10496" width="11.42578125" style="1"/>
    <col min="10497" max="10497" width="25" style="1" customWidth="1"/>
    <col min="10498" max="10498" width="39.7109375" style="1" customWidth="1"/>
    <col min="10499" max="10499" width="17" style="1" customWidth="1"/>
    <col min="10500" max="10500" width="16.7109375" style="1" customWidth="1"/>
    <col min="10501" max="10501" width="0" style="1" hidden="1" customWidth="1"/>
    <col min="10502" max="10502" width="16.7109375" style="1" customWidth="1"/>
    <col min="10503" max="10503" width="12.5703125" style="1" customWidth="1"/>
    <col min="10504" max="10504" width="16" style="1" customWidth="1"/>
    <col min="10505" max="10505" width="0" style="1" hidden="1" customWidth="1"/>
    <col min="10506" max="10507" width="11.42578125" style="1" customWidth="1"/>
    <col min="10508" max="10514" width="0" style="1" hidden="1" customWidth="1"/>
    <col min="10515" max="10752" width="11.42578125" style="1"/>
    <col min="10753" max="10753" width="25" style="1" customWidth="1"/>
    <col min="10754" max="10754" width="39.7109375" style="1" customWidth="1"/>
    <col min="10755" max="10755" width="17" style="1" customWidth="1"/>
    <col min="10756" max="10756" width="16.7109375" style="1" customWidth="1"/>
    <col min="10757" max="10757" width="0" style="1" hidden="1" customWidth="1"/>
    <col min="10758" max="10758" width="16.7109375" style="1" customWidth="1"/>
    <col min="10759" max="10759" width="12.5703125" style="1" customWidth="1"/>
    <col min="10760" max="10760" width="16" style="1" customWidth="1"/>
    <col min="10761" max="10761" width="0" style="1" hidden="1" customWidth="1"/>
    <col min="10762" max="10763" width="11.42578125" style="1" customWidth="1"/>
    <col min="10764" max="10770" width="0" style="1" hidden="1" customWidth="1"/>
    <col min="10771" max="11008" width="11.42578125" style="1"/>
    <col min="11009" max="11009" width="25" style="1" customWidth="1"/>
    <col min="11010" max="11010" width="39.7109375" style="1" customWidth="1"/>
    <col min="11011" max="11011" width="17" style="1" customWidth="1"/>
    <col min="11012" max="11012" width="16.7109375" style="1" customWidth="1"/>
    <col min="11013" max="11013" width="0" style="1" hidden="1" customWidth="1"/>
    <col min="11014" max="11014" width="16.7109375" style="1" customWidth="1"/>
    <col min="11015" max="11015" width="12.5703125" style="1" customWidth="1"/>
    <col min="11016" max="11016" width="16" style="1" customWidth="1"/>
    <col min="11017" max="11017" width="0" style="1" hidden="1" customWidth="1"/>
    <col min="11018" max="11019" width="11.42578125" style="1" customWidth="1"/>
    <col min="11020" max="11026" width="0" style="1" hidden="1" customWidth="1"/>
    <col min="11027" max="11264" width="11.42578125" style="1"/>
    <col min="11265" max="11265" width="25" style="1" customWidth="1"/>
    <col min="11266" max="11266" width="39.7109375" style="1" customWidth="1"/>
    <col min="11267" max="11267" width="17" style="1" customWidth="1"/>
    <col min="11268" max="11268" width="16.7109375" style="1" customWidth="1"/>
    <col min="11269" max="11269" width="0" style="1" hidden="1" customWidth="1"/>
    <col min="11270" max="11270" width="16.7109375" style="1" customWidth="1"/>
    <col min="11271" max="11271" width="12.5703125" style="1" customWidth="1"/>
    <col min="11272" max="11272" width="16" style="1" customWidth="1"/>
    <col min="11273" max="11273" width="0" style="1" hidden="1" customWidth="1"/>
    <col min="11274" max="11275" width="11.42578125" style="1" customWidth="1"/>
    <col min="11276" max="11282" width="0" style="1" hidden="1" customWidth="1"/>
    <col min="11283" max="11520" width="11.42578125" style="1"/>
    <col min="11521" max="11521" width="25" style="1" customWidth="1"/>
    <col min="11522" max="11522" width="39.7109375" style="1" customWidth="1"/>
    <col min="11523" max="11523" width="17" style="1" customWidth="1"/>
    <col min="11524" max="11524" width="16.7109375" style="1" customWidth="1"/>
    <col min="11525" max="11525" width="0" style="1" hidden="1" customWidth="1"/>
    <col min="11526" max="11526" width="16.7109375" style="1" customWidth="1"/>
    <col min="11527" max="11527" width="12.5703125" style="1" customWidth="1"/>
    <col min="11528" max="11528" width="16" style="1" customWidth="1"/>
    <col min="11529" max="11529" width="0" style="1" hidden="1" customWidth="1"/>
    <col min="11530" max="11531" width="11.42578125" style="1" customWidth="1"/>
    <col min="11532" max="11538" width="0" style="1" hidden="1" customWidth="1"/>
    <col min="11539" max="11776" width="11.42578125" style="1"/>
    <col min="11777" max="11777" width="25" style="1" customWidth="1"/>
    <col min="11778" max="11778" width="39.7109375" style="1" customWidth="1"/>
    <col min="11779" max="11779" width="17" style="1" customWidth="1"/>
    <col min="11780" max="11780" width="16.7109375" style="1" customWidth="1"/>
    <col min="11781" max="11781" width="0" style="1" hidden="1" customWidth="1"/>
    <col min="11782" max="11782" width="16.7109375" style="1" customWidth="1"/>
    <col min="11783" max="11783" width="12.5703125" style="1" customWidth="1"/>
    <col min="11784" max="11784" width="16" style="1" customWidth="1"/>
    <col min="11785" max="11785" width="0" style="1" hidden="1" customWidth="1"/>
    <col min="11786" max="11787" width="11.42578125" style="1" customWidth="1"/>
    <col min="11788" max="11794" width="0" style="1" hidden="1" customWidth="1"/>
    <col min="11795" max="12032" width="11.42578125" style="1"/>
    <col min="12033" max="12033" width="25" style="1" customWidth="1"/>
    <col min="12034" max="12034" width="39.7109375" style="1" customWidth="1"/>
    <col min="12035" max="12035" width="17" style="1" customWidth="1"/>
    <col min="12036" max="12036" width="16.7109375" style="1" customWidth="1"/>
    <col min="12037" max="12037" width="0" style="1" hidden="1" customWidth="1"/>
    <col min="12038" max="12038" width="16.7109375" style="1" customWidth="1"/>
    <col min="12039" max="12039" width="12.5703125" style="1" customWidth="1"/>
    <col min="12040" max="12040" width="16" style="1" customWidth="1"/>
    <col min="12041" max="12041" width="0" style="1" hidden="1" customWidth="1"/>
    <col min="12042" max="12043" width="11.42578125" style="1" customWidth="1"/>
    <col min="12044" max="12050" width="0" style="1" hidden="1" customWidth="1"/>
    <col min="12051" max="12288" width="11.42578125" style="1"/>
    <col min="12289" max="12289" width="25" style="1" customWidth="1"/>
    <col min="12290" max="12290" width="39.7109375" style="1" customWidth="1"/>
    <col min="12291" max="12291" width="17" style="1" customWidth="1"/>
    <col min="12292" max="12292" width="16.7109375" style="1" customWidth="1"/>
    <col min="12293" max="12293" width="0" style="1" hidden="1" customWidth="1"/>
    <col min="12294" max="12294" width="16.7109375" style="1" customWidth="1"/>
    <col min="12295" max="12295" width="12.5703125" style="1" customWidth="1"/>
    <col min="12296" max="12296" width="16" style="1" customWidth="1"/>
    <col min="12297" max="12297" width="0" style="1" hidden="1" customWidth="1"/>
    <col min="12298" max="12299" width="11.42578125" style="1" customWidth="1"/>
    <col min="12300" max="12306" width="0" style="1" hidden="1" customWidth="1"/>
    <col min="12307" max="12544" width="11.42578125" style="1"/>
    <col min="12545" max="12545" width="25" style="1" customWidth="1"/>
    <col min="12546" max="12546" width="39.7109375" style="1" customWidth="1"/>
    <col min="12547" max="12547" width="17" style="1" customWidth="1"/>
    <col min="12548" max="12548" width="16.7109375" style="1" customWidth="1"/>
    <col min="12549" max="12549" width="0" style="1" hidden="1" customWidth="1"/>
    <col min="12550" max="12550" width="16.7109375" style="1" customWidth="1"/>
    <col min="12551" max="12551" width="12.5703125" style="1" customWidth="1"/>
    <col min="12552" max="12552" width="16" style="1" customWidth="1"/>
    <col min="12553" max="12553" width="0" style="1" hidden="1" customWidth="1"/>
    <col min="12554" max="12555" width="11.42578125" style="1" customWidth="1"/>
    <col min="12556" max="12562" width="0" style="1" hidden="1" customWidth="1"/>
    <col min="12563" max="12800" width="11.42578125" style="1"/>
    <col min="12801" max="12801" width="25" style="1" customWidth="1"/>
    <col min="12802" max="12802" width="39.7109375" style="1" customWidth="1"/>
    <col min="12803" max="12803" width="17" style="1" customWidth="1"/>
    <col min="12804" max="12804" width="16.7109375" style="1" customWidth="1"/>
    <col min="12805" max="12805" width="0" style="1" hidden="1" customWidth="1"/>
    <col min="12806" max="12806" width="16.7109375" style="1" customWidth="1"/>
    <col min="12807" max="12807" width="12.5703125" style="1" customWidth="1"/>
    <col min="12808" max="12808" width="16" style="1" customWidth="1"/>
    <col min="12809" max="12809" width="0" style="1" hidden="1" customWidth="1"/>
    <col min="12810" max="12811" width="11.42578125" style="1" customWidth="1"/>
    <col min="12812" max="12818" width="0" style="1" hidden="1" customWidth="1"/>
    <col min="12819" max="13056" width="11.42578125" style="1"/>
    <col min="13057" max="13057" width="25" style="1" customWidth="1"/>
    <col min="13058" max="13058" width="39.7109375" style="1" customWidth="1"/>
    <col min="13059" max="13059" width="17" style="1" customWidth="1"/>
    <col min="13060" max="13060" width="16.7109375" style="1" customWidth="1"/>
    <col min="13061" max="13061" width="0" style="1" hidden="1" customWidth="1"/>
    <col min="13062" max="13062" width="16.7109375" style="1" customWidth="1"/>
    <col min="13063" max="13063" width="12.5703125" style="1" customWidth="1"/>
    <col min="13064" max="13064" width="16" style="1" customWidth="1"/>
    <col min="13065" max="13065" width="0" style="1" hidden="1" customWidth="1"/>
    <col min="13066" max="13067" width="11.42578125" style="1" customWidth="1"/>
    <col min="13068" max="13074" width="0" style="1" hidden="1" customWidth="1"/>
    <col min="13075" max="13312" width="11.42578125" style="1"/>
    <col min="13313" max="13313" width="25" style="1" customWidth="1"/>
    <col min="13314" max="13314" width="39.7109375" style="1" customWidth="1"/>
    <col min="13315" max="13315" width="17" style="1" customWidth="1"/>
    <col min="13316" max="13316" width="16.7109375" style="1" customWidth="1"/>
    <col min="13317" max="13317" width="0" style="1" hidden="1" customWidth="1"/>
    <col min="13318" max="13318" width="16.7109375" style="1" customWidth="1"/>
    <col min="13319" max="13319" width="12.5703125" style="1" customWidth="1"/>
    <col min="13320" max="13320" width="16" style="1" customWidth="1"/>
    <col min="13321" max="13321" width="0" style="1" hidden="1" customWidth="1"/>
    <col min="13322" max="13323" width="11.42578125" style="1" customWidth="1"/>
    <col min="13324" max="13330" width="0" style="1" hidden="1" customWidth="1"/>
    <col min="13331" max="13568" width="11.42578125" style="1"/>
    <col min="13569" max="13569" width="25" style="1" customWidth="1"/>
    <col min="13570" max="13570" width="39.7109375" style="1" customWidth="1"/>
    <col min="13571" max="13571" width="17" style="1" customWidth="1"/>
    <col min="13572" max="13572" width="16.7109375" style="1" customWidth="1"/>
    <col min="13573" max="13573" width="0" style="1" hidden="1" customWidth="1"/>
    <col min="13574" max="13574" width="16.7109375" style="1" customWidth="1"/>
    <col min="13575" max="13575" width="12.5703125" style="1" customWidth="1"/>
    <col min="13576" max="13576" width="16" style="1" customWidth="1"/>
    <col min="13577" max="13577" width="0" style="1" hidden="1" customWidth="1"/>
    <col min="13578" max="13579" width="11.42578125" style="1" customWidth="1"/>
    <col min="13580" max="13586" width="0" style="1" hidden="1" customWidth="1"/>
    <col min="13587" max="13824" width="11.42578125" style="1"/>
    <col min="13825" max="13825" width="25" style="1" customWidth="1"/>
    <col min="13826" max="13826" width="39.7109375" style="1" customWidth="1"/>
    <col min="13827" max="13827" width="17" style="1" customWidth="1"/>
    <col min="13828" max="13828" width="16.7109375" style="1" customWidth="1"/>
    <col min="13829" max="13829" width="0" style="1" hidden="1" customWidth="1"/>
    <col min="13830" max="13830" width="16.7109375" style="1" customWidth="1"/>
    <col min="13831" max="13831" width="12.5703125" style="1" customWidth="1"/>
    <col min="13832" max="13832" width="16" style="1" customWidth="1"/>
    <col min="13833" max="13833" width="0" style="1" hidden="1" customWidth="1"/>
    <col min="13834" max="13835" width="11.42578125" style="1" customWidth="1"/>
    <col min="13836" max="13842" width="0" style="1" hidden="1" customWidth="1"/>
    <col min="13843" max="14080" width="11.42578125" style="1"/>
    <col min="14081" max="14081" width="25" style="1" customWidth="1"/>
    <col min="14082" max="14082" width="39.7109375" style="1" customWidth="1"/>
    <col min="14083" max="14083" width="17" style="1" customWidth="1"/>
    <col min="14084" max="14084" width="16.7109375" style="1" customWidth="1"/>
    <col min="14085" max="14085" width="0" style="1" hidden="1" customWidth="1"/>
    <col min="14086" max="14086" width="16.7109375" style="1" customWidth="1"/>
    <col min="14087" max="14087" width="12.5703125" style="1" customWidth="1"/>
    <col min="14088" max="14088" width="16" style="1" customWidth="1"/>
    <col min="14089" max="14089" width="0" style="1" hidden="1" customWidth="1"/>
    <col min="14090" max="14091" width="11.42578125" style="1" customWidth="1"/>
    <col min="14092" max="14098" width="0" style="1" hidden="1" customWidth="1"/>
    <col min="14099" max="14336" width="11.42578125" style="1"/>
    <col min="14337" max="14337" width="25" style="1" customWidth="1"/>
    <col min="14338" max="14338" width="39.7109375" style="1" customWidth="1"/>
    <col min="14339" max="14339" width="17" style="1" customWidth="1"/>
    <col min="14340" max="14340" width="16.7109375" style="1" customWidth="1"/>
    <col min="14341" max="14341" width="0" style="1" hidden="1" customWidth="1"/>
    <col min="14342" max="14342" width="16.7109375" style="1" customWidth="1"/>
    <col min="14343" max="14343" width="12.5703125" style="1" customWidth="1"/>
    <col min="14344" max="14344" width="16" style="1" customWidth="1"/>
    <col min="14345" max="14345" width="0" style="1" hidden="1" customWidth="1"/>
    <col min="14346" max="14347" width="11.42578125" style="1" customWidth="1"/>
    <col min="14348" max="14354" width="0" style="1" hidden="1" customWidth="1"/>
    <col min="14355" max="14592" width="11.42578125" style="1"/>
    <col min="14593" max="14593" width="25" style="1" customWidth="1"/>
    <col min="14594" max="14594" width="39.7109375" style="1" customWidth="1"/>
    <col min="14595" max="14595" width="17" style="1" customWidth="1"/>
    <col min="14596" max="14596" width="16.7109375" style="1" customWidth="1"/>
    <col min="14597" max="14597" width="0" style="1" hidden="1" customWidth="1"/>
    <col min="14598" max="14598" width="16.7109375" style="1" customWidth="1"/>
    <col min="14599" max="14599" width="12.5703125" style="1" customWidth="1"/>
    <col min="14600" max="14600" width="16" style="1" customWidth="1"/>
    <col min="14601" max="14601" width="0" style="1" hidden="1" customWidth="1"/>
    <col min="14602" max="14603" width="11.42578125" style="1" customWidth="1"/>
    <col min="14604" max="14610" width="0" style="1" hidden="1" customWidth="1"/>
    <col min="14611" max="14848" width="11.42578125" style="1"/>
    <col min="14849" max="14849" width="25" style="1" customWidth="1"/>
    <col min="14850" max="14850" width="39.7109375" style="1" customWidth="1"/>
    <col min="14851" max="14851" width="17" style="1" customWidth="1"/>
    <col min="14852" max="14852" width="16.7109375" style="1" customWidth="1"/>
    <col min="14853" max="14853" width="0" style="1" hidden="1" customWidth="1"/>
    <col min="14854" max="14854" width="16.7109375" style="1" customWidth="1"/>
    <col min="14855" max="14855" width="12.5703125" style="1" customWidth="1"/>
    <col min="14856" max="14856" width="16" style="1" customWidth="1"/>
    <col min="14857" max="14857" width="0" style="1" hidden="1" customWidth="1"/>
    <col min="14858" max="14859" width="11.42578125" style="1" customWidth="1"/>
    <col min="14860" max="14866" width="0" style="1" hidden="1" customWidth="1"/>
    <col min="14867" max="15104" width="11.42578125" style="1"/>
    <col min="15105" max="15105" width="25" style="1" customWidth="1"/>
    <col min="15106" max="15106" width="39.7109375" style="1" customWidth="1"/>
    <col min="15107" max="15107" width="17" style="1" customWidth="1"/>
    <col min="15108" max="15108" width="16.7109375" style="1" customWidth="1"/>
    <col min="15109" max="15109" width="0" style="1" hidden="1" customWidth="1"/>
    <col min="15110" max="15110" width="16.7109375" style="1" customWidth="1"/>
    <col min="15111" max="15111" width="12.5703125" style="1" customWidth="1"/>
    <col min="15112" max="15112" width="16" style="1" customWidth="1"/>
    <col min="15113" max="15113" width="0" style="1" hidden="1" customWidth="1"/>
    <col min="15114" max="15115" width="11.42578125" style="1" customWidth="1"/>
    <col min="15116" max="15122" width="0" style="1" hidden="1" customWidth="1"/>
    <col min="15123" max="15360" width="11.42578125" style="1"/>
    <col min="15361" max="15361" width="25" style="1" customWidth="1"/>
    <col min="15362" max="15362" width="39.7109375" style="1" customWidth="1"/>
    <col min="15363" max="15363" width="17" style="1" customWidth="1"/>
    <col min="15364" max="15364" width="16.7109375" style="1" customWidth="1"/>
    <col min="15365" max="15365" width="0" style="1" hidden="1" customWidth="1"/>
    <col min="15366" max="15366" width="16.7109375" style="1" customWidth="1"/>
    <col min="15367" max="15367" width="12.5703125" style="1" customWidth="1"/>
    <col min="15368" max="15368" width="16" style="1" customWidth="1"/>
    <col min="15369" max="15369" width="0" style="1" hidden="1" customWidth="1"/>
    <col min="15370" max="15371" width="11.42578125" style="1" customWidth="1"/>
    <col min="15372" max="15378" width="0" style="1" hidden="1" customWidth="1"/>
    <col min="15379" max="15616" width="11.42578125" style="1"/>
    <col min="15617" max="15617" width="25" style="1" customWidth="1"/>
    <col min="15618" max="15618" width="39.7109375" style="1" customWidth="1"/>
    <col min="15619" max="15619" width="17" style="1" customWidth="1"/>
    <col min="15620" max="15620" width="16.7109375" style="1" customWidth="1"/>
    <col min="15621" max="15621" width="0" style="1" hidden="1" customWidth="1"/>
    <col min="15622" max="15622" width="16.7109375" style="1" customWidth="1"/>
    <col min="15623" max="15623" width="12.5703125" style="1" customWidth="1"/>
    <col min="15624" max="15624" width="16" style="1" customWidth="1"/>
    <col min="15625" max="15625" width="0" style="1" hidden="1" customWidth="1"/>
    <col min="15626" max="15627" width="11.42578125" style="1" customWidth="1"/>
    <col min="15628" max="15634" width="0" style="1" hidden="1" customWidth="1"/>
    <col min="15635" max="15872" width="11.42578125" style="1"/>
    <col min="15873" max="15873" width="25" style="1" customWidth="1"/>
    <col min="15874" max="15874" width="39.7109375" style="1" customWidth="1"/>
    <col min="15875" max="15875" width="17" style="1" customWidth="1"/>
    <col min="15876" max="15876" width="16.7109375" style="1" customWidth="1"/>
    <col min="15877" max="15877" width="0" style="1" hidden="1" customWidth="1"/>
    <col min="15878" max="15878" width="16.7109375" style="1" customWidth="1"/>
    <col min="15879" max="15879" width="12.5703125" style="1" customWidth="1"/>
    <col min="15880" max="15880" width="16" style="1" customWidth="1"/>
    <col min="15881" max="15881" width="0" style="1" hidden="1" customWidth="1"/>
    <col min="15882" max="15883" width="11.42578125" style="1" customWidth="1"/>
    <col min="15884" max="15890" width="0" style="1" hidden="1" customWidth="1"/>
    <col min="15891" max="16128" width="11.42578125" style="1"/>
    <col min="16129" max="16129" width="25" style="1" customWidth="1"/>
    <col min="16130" max="16130" width="39.7109375" style="1" customWidth="1"/>
    <col min="16131" max="16131" width="17" style="1" customWidth="1"/>
    <col min="16132" max="16132" width="16.7109375" style="1" customWidth="1"/>
    <col min="16133" max="16133" width="0" style="1" hidden="1" customWidth="1"/>
    <col min="16134" max="16134" width="16.7109375" style="1" customWidth="1"/>
    <col min="16135" max="16135" width="12.5703125" style="1" customWidth="1"/>
    <col min="16136" max="16136" width="16" style="1" customWidth="1"/>
    <col min="16137" max="16137" width="0" style="1" hidden="1" customWidth="1"/>
    <col min="16138" max="16139" width="11.42578125" style="1" customWidth="1"/>
    <col min="16140" max="16146" width="0" style="1" hidden="1" customWidth="1"/>
    <col min="16147" max="16384" width="11.42578125" style="1"/>
  </cols>
  <sheetData>
    <row r="1" spans="1:18" ht="46.5" customHeight="1" x14ac:dyDescent="0.3">
      <c r="A1" s="52" t="str">
        <f>"AZIENDE SOCIO SANITARIE TERRITORIALI - INDICATORI DI BILANCIO " &amp; ([1]Info!$B$5) &amp; " " &amp;[1]Info!$B$3</f>
        <v>AZIENDE SOCIO SANITARIE TERRITORIALI - INDICATORI DI BILANCIO Preventivo 2026</v>
      </c>
      <c r="B1" s="52"/>
      <c r="C1" s="52"/>
      <c r="D1" s="52"/>
      <c r="E1" s="52"/>
      <c r="F1" s="52"/>
      <c r="G1" s="52"/>
      <c r="H1" s="52"/>
      <c r="I1" s="52"/>
      <c r="L1" s="2" t="s">
        <v>0</v>
      </c>
      <c r="M1" s="2" t="s">
        <v>0</v>
      </c>
      <c r="N1" s="2" t="s">
        <v>0</v>
      </c>
      <c r="O1" s="2" t="s">
        <v>0</v>
      </c>
      <c r="P1" s="2">
        <v>0</v>
      </c>
      <c r="Q1" s="2">
        <v>0</v>
      </c>
      <c r="R1" s="2">
        <v>0</v>
      </c>
    </row>
    <row r="2" spans="1:18" x14ac:dyDescent="0.3">
      <c r="A2" s="3" t="s">
        <v>1</v>
      </c>
      <c r="B2" s="4" t="str">
        <f>[1]Info!$C$2</f>
        <v>ASST DI BERGAMO OVEST</v>
      </c>
      <c r="L2" s="2" t="s">
        <v>0</v>
      </c>
      <c r="M2" s="2" t="s">
        <v>0</v>
      </c>
      <c r="N2" s="2" t="s">
        <v>0</v>
      </c>
      <c r="O2" s="2" t="s">
        <v>0</v>
      </c>
      <c r="P2" s="2">
        <v>0</v>
      </c>
      <c r="Q2" s="2">
        <v>0</v>
      </c>
      <c r="R2" s="2">
        <v>0</v>
      </c>
    </row>
    <row r="3" spans="1:18" ht="19.5" customHeight="1" x14ac:dyDescent="0.3">
      <c r="L3" s="2" t="s">
        <v>0</v>
      </c>
      <c r="M3" s="2" t="s">
        <v>0</v>
      </c>
      <c r="N3" s="2" t="s">
        <v>0</v>
      </c>
      <c r="O3" s="2" t="s">
        <v>0</v>
      </c>
      <c r="P3" s="2">
        <v>0</v>
      </c>
      <c r="Q3" s="2">
        <v>0</v>
      </c>
      <c r="R3" s="2">
        <v>0</v>
      </c>
    </row>
    <row r="4" spans="1:18" ht="50.25" customHeight="1" x14ac:dyDescent="0.3">
      <c r="A4" s="5" t="s">
        <v>2</v>
      </c>
      <c r="C4" s="6" t="str">
        <f>+'[1]NI-San'!N10</f>
        <v>Prechiusura al 3° trimestre 2025</v>
      </c>
      <c r="D4" s="7" t="str">
        <f>+'[1]NI-San'!O10</f>
        <v>Preventivo al 31/12/2026</v>
      </c>
      <c r="E4" s="7" t="str">
        <f>'[1]NI-San'!R10</f>
        <v>Budget primo trimestre 2026</v>
      </c>
      <c r="F4" s="54"/>
      <c r="G4" s="8" t="str">
        <f>+C4</f>
        <v>Prechiusura al 3° trimestre 2025</v>
      </c>
      <c r="H4" s="8" t="str">
        <f>+D4</f>
        <v>Preventivo al 31/12/2026</v>
      </c>
      <c r="I4" s="8" t="str">
        <f>E4</f>
        <v>Budget primo trimestre 2026</v>
      </c>
      <c r="L4" s="2" t="s">
        <v>0</v>
      </c>
      <c r="M4" s="2" t="s">
        <v>0</v>
      </c>
      <c r="N4" s="2" t="s">
        <v>0</v>
      </c>
      <c r="O4" s="2" t="s">
        <v>0</v>
      </c>
      <c r="P4" s="2">
        <v>0</v>
      </c>
      <c r="Q4" s="2">
        <v>0</v>
      </c>
      <c r="R4" s="2">
        <v>0</v>
      </c>
    </row>
    <row r="5" spans="1:18" ht="16.5" customHeight="1" x14ac:dyDescent="0.3">
      <c r="L5" s="9" t="s">
        <v>52</v>
      </c>
      <c r="M5" s="9" t="s">
        <v>3</v>
      </c>
      <c r="N5" s="9" t="s">
        <v>4</v>
      </c>
      <c r="O5" s="9" t="s">
        <v>5</v>
      </c>
      <c r="P5" s="9" t="s">
        <v>6</v>
      </c>
      <c r="Q5" s="9" t="s">
        <v>7</v>
      </c>
      <c r="R5" s="10" t="s">
        <v>8</v>
      </c>
    </row>
    <row r="6" spans="1:18" ht="16.5" customHeight="1" x14ac:dyDescent="0.3">
      <c r="A6" s="51" t="s">
        <v>9</v>
      </c>
      <c r="B6" s="11" t="s">
        <v>10</v>
      </c>
      <c r="C6" s="12">
        <f>+'[1]NI-San'!$N$1068+'[1]NI-San'!$N$918+'[1]NI-San'!$N$923+'[1]NI-San'!$N$926+'[1]NI-San'!$N$1016+'[1]NI-San'!$N$1017+'[1]NI-San'!$N$1019+'[1]NI-San'!$N$1020</f>
        <v>90803103</v>
      </c>
      <c r="D6" s="12">
        <f>+'[1]NI-San'!$O$1068+'[1]NI-San'!$O$918+'[1]NI-San'!$O$923+'[1]NI-San'!$O$926+'[1]NI-San'!$O$1016+'[1]NI-San'!$O$1017+'[1]NI-San'!$O$1019+'[1]NI-San'!$O$1020</f>
        <v>91279844</v>
      </c>
      <c r="E6" s="12">
        <f>+'[1]NI-San'!$R$1068+'[1]NI-San'!$R$918+'[1]NI-San'!$R$923+'[1]NI-San'!$R$926+'[1]NI-San'!$R$1016+'[1]NI-San'!$R$1017+'[1]NI-San'!$R$1019+'[1]NI-San'!$R$1020</f>
        <v>22819985</v>
      </c>
      <c r="F6" s="55"/>
      <c r="G6" s="13">
        <f>IF(C7=0,0,+C6/C7)</f>
        <v>0.6802776252969942</v>
      </c>
      <c r="H6" s="13">
        <f>IF(D7=0,0,+D6/D7)</f>
        <v>0.70182675020305574</v>
      </c>
      <c r="I6" s="13">
        <f>IF(E7=0,0,+E6/E7)</f>
        <v>0.70182777971499866</v>
      </c>
      <c r="L6" s="9" t="str">
        <f>[1]Info!B2</f>
        <v>719</v>
      </c>
      <c r="M6" s="9" t="str">
        <f>C4</f>
        <v>Prechiusura al 3° trimestre 2025</v>
      </c>
      <c r="N6" s="9" t="str">
        <f>LEFT(A6,12)</f>
        <v>Indicatore 1</v>
      </c>
      <c r="O6" s="9" t="str">
        <f>B6&amp;" / "&amp;B7</f>
        <v>Costi del personale / Ricavi della gestione caratteristica</v>
      </c>
      <c r="P6" s="14">
        <f>C6</f>
        <v>90803103</v>
      </c>
      <c r="Q6" s="15">
        <f>C7</f>
        <v>133479479</v>
      </c>
      <c r="R6" s="10">
        <f>G6</f>
        <v>0.6802776252969942</v>
      </c>
    </row>
    <row r="7" spans="1:18" ht="16.5" customHeight="1" x14ac:dyDescent="0.3">
      <c r="A7" s="51"/>
      <c r="B7" s="16" t="s">
        <v>11</v>
      </c>
      <c r="C7" s="17">
        <f>+'[1]NI-San'!$N$11-'[1]NI-San'!$N$32-'[1]NI-San'!$N$391-'[1]NI-San'!$N$105</f>
        <v>133479479</v>
      </c>
      <c r="D7" s="17">
        <f>+'[1]NI-San'!$O$11-'[1]NI-San'!$O$32-'[1]NI-San'!$O$391-'[1]NI-San'!$O$105</f>
        <v>130060366</v>
      </c>
      <c r="E7" s="17">
        <f>+'[1]NI-San'!$R$11-'[1]NI-San'!$R$32-'[1]NI-San'!$R$391-'[1]NI-San'!$R$105</f>
        <v>32515078</v>
      </c>
      <c r="F7" s="56"/>
      <c r="G7" s="18"/>
      <c r="H7" s="18"/>
      <c r="I7" s="18"/>
      <c r="L7" s="9" t="str">
        <f t="shared" ref="L7:M22" si="0">L6</f>
        <v>719</v>
      </c>
      <c r="M7" s="9" t="str">
        <f t="shared" si="0"/>
        <v>Prechiusura al 3° trimestre 2025</v>
      </c>
      <c r="N7" s="9" t="str">
        <f>LEFT(A9,12)</f>
        <v>Indicatore 2</v>
      </c>
      <c r="O7" s="9" t="str">
        <f>B9&amp;" / "&amp;B10</f>
        <v>Costi per beni e servizi / Ricavi della gestione caratteristica</v>
      </c>
      <c r="P7" s="14">
        <f>C9</f>
        <v>79159303</v>
      </c>
      <c r="Q7" s="15">
        <f>C10</f>
        <v>133479479</v>
      </c>
      <c r="R7" s="10">
        <f>G9</f>
        <v>0.59304474060765555</v>
      </c>
    </row>
    <row r="8" spans="1:18" ht="16.5" customHeight="1" x14ac:dyDescent="0.3">
      <c r="B8" s="19"/>
      <c r="C8" s="20"/>
      <c r="D8" s="20"/>
      <c r="E8" s="20"/>
      <c r="G8" s="21"/>
      <c r="H8" s="21"/>
      <c r="I8" s="21"/>
      <c r="L8" s="9" t="str">
        <f t="shared" si="0"/>
        <v>719</v>
      </c>
      <c r="M8" s="9" t="str">
        <f t="shared" si="0"/>
        <v>Prechiusura al 3° trimestre 2025</v>
      </c>
      <c r="N8" s="9" t="str">
        <f>LEFT(A12,19)</f>
        <v>Sottoindicatore 2.1</v>
      </c>
      <c r="O8" s="9" t="str">
        <f>B12&amp;" / "&amp;B13</f>
        <v>Acquisti di beni sanitari / Ricavi della gestione caratteristica</v>
      </c>
      <c r="P8" s="14">
        <f>C12</f>
        <v>29276534</v>
      </c>
      <c r="Q8" s="15">
        <f>C13</f>
        <v>133479479</v>
      </c>
      <c r="R8" s="10">
        <f>G12</f>
        <v>0.21933359509142225</v>
      </c>
    </row>
    <row r="9" spans="1:18" ht="16.5" customHeight="1" x14ac:dyDescent="0.3">
      <c r="A9" s="51" t="s">
        <v>12</v>
      </c>
      <c r="B9" s="11" t="s">
        <v>13</v>
      </c>
      <c r="C9" s="22">
        <f>+'[1]NI-San'!$N$413+'[1]NI-San'!$N$511+'[1]NI-San'!$N$1040+'[1]NI-San'!$N$1053+'[1]NI-San'!$N$1403</f>
        <v>79159303</v>
      </c>
      <c r="D9" s="22">
        <f>+'[1]NI-San'!$O$413+'[1]NI-San'!$O$511+'[1]NI-San'!$O$1040+'[1]NI-San'!$O$1053+'[1]NI-San'!$O$1403</f>
        <v>75415334</v>
      </c>
      <c r="E9" s="22">
        <f>+'[1]NI-San'!$R$413+'[1]NI-San'!$R$511+'[1]NI-San'!$R$1040+'[1]NI-San'!$R$1053+'[1]NI-San'!$R$1403</f>
        <v>18853805</v>
      </c>
      <c r="F9" s="55"/>
      <c r="G9" s="13">
        <f>IF(C10=0,0,+C9/C10)</f>
        <v>0.59304474060765555</v>
      </c>
      <c r="H9" s="13">
        <f>IF(D10=0,0,+D9/D10)</f>
        <v>0.57984869887264501</v>
      </c>
      <c r="I9" s="13">
        <f>IF(E10=0,0,+E9/E10)</f>
        <v>0.57984806310475401</v>
      </c>
      <c r="L9" s="9" t="str">
        <f t="shared" si="0"/>
        <v>719</v>
      </c>
      <c r="M9" s="9" t="str">
        <f t="shared" si="0"/>
        <v>Prechiusura al 3° trimestre 2025</v>
      </c>
      <c r="N9" s="9" t="str">
        <f>LEFT(A15,21)</f>
        <v>Sottoindicatore 2.1.1</v>
      </c>
      <c r="O9" s="9" t="str">
        <f>B15&amp;" / "&amp;B16</f>
        <v>Farmaci ed emoderivati / Ricavi della gestione caratteristica</v>
      </c>
      <c r="P9" s="14">
        <f>C15</f>
        <v>13253681</v>
      </c>
      <c r="Q9" s="15">
        <f>C16</f>
        <v>133479479</v>
      </c>
      <c r="R9" s="10">
        <f>G15</f>
        <v>9.9293772340840497E-2</v>
      </c>
    </row>
    <row r="10" spans="1:18" ht="16.5" customHeight="1" x14ac:dyDescent="0.3">
      <c r="A10" s="51"/>
      <c r="B10" s="16" t="s">
        <v>11</v>
      </c>
      <c r="C10" s="17">
        <f>+C7</f>
        <v>133479479</v>
      </c>
      <c r="D10" s="17">
        <f>+D7</f>
        <v>130060366</v>
      </c>
      <c r="E10" s="17">
        <f>+E7</f>
        <v>32515078</v>
      </c>
      <c r="F10" s="56"/>
      <c r="G10" s="18"/>
      <c r="H10" s="18"/>
      <c r="I10" s="18"/>
      <c r="L10" s="9" t="str">
        <f t="shared" si="0"/>
        <v>719</v>
      </c>
      <c r="M10" s="9" t="str">
        <f t="shared" si="0"/>
        <v>Prechiusura al 3° trimestre 2025</v>
      </c>
      <c r="N10" s="9" t="str">
        <f>LEFT(A18,21)</f>
        <v>Sottoindicatore 2.1.2</v>
      </c>
      <c r="O10" s="9" t="str">
        <f>B18&amp;" / "&amp;B19</f>
        <v>Materiali diagnostici / Ricavi della gestione caratteristica</v>
      </c>
      <c r="P10" s="14">
        <f>C18</f>
        <v>4376364</v>
      </c>
      <c r="Q10" s="15">
        <f>C19</f>
        <v>133479479</v>
      </c>
      <c r="R10" s="10">
        <f>G18</f>
        <v>3.2786792642485518E-2</v>
      </c>
    </row>
    <row r="11" spans="1:18" ht="16.5" customHeight="1" x14ac:dyDescent="0.3">
      <c r="B11" s="19"/>
      <c r="C11" s="20"/>
      <c r="D11" s="20"/>
      <c r="E11" s="20"/>
      <c r="G11" s="23"/>
      <c r="H11" s="23"/>
      <c r="I11" s="23"/>
      <c r="L11" s="9" t="str">
        <f t="shared" si="0"/>
        <v>719</v>
      </c>
      <c r="M11" s="9" t="str">
        <f t="shared" si="0"/>
        <v>Prechiusura al 3° trimestre 2025</v>
      </c>
      <c r="N11" s="9" t="str">
        <f>LEFT(A21,21)</f>
        <v>Sottoindicatore 2.1.3</v>
      </c>
      <c r="O11" s="9" t="str">
        <f>B21&amp;" / "&amp;B22</f>
        <v>Presidi chirurgici e materiali sanitari / Ricavi della gestione caratteristica</v>
      </c>
      <c r="P11" s="14">
        <f>C21</f>
        <v>852732</v>
      </c>
      <c r="Q11" s="15">
        <f>C22</f>
        <v>133479479</v>
      </c>
      <c r="R11" s="10">
        <f>G21</f>
        <v>6.3884876266261121E-3</v>
      </c>
    </row>
    <row r="12" spans="1:18" ht="16.5" customHeight="1" x14ac:dyDescent="0.3">
      <c r="A12" s="51" t="s">
        <v>14</v>
      </c>
      <c r="B12" s="24" t="s">
        <v>15</v>
      </c>
      <c r="C12" s="25">
        <f>+'[1]NI-San'!N415</f>
        <v>29276534</v>
      </c>
      <c r="D12" s="25">
        <f>+'[1]NI-San'!O415</f>
        <v>29581424</v>
      </c>
      <c r="E12" s="25">
        <f>+'[1]NI-San'!R415</f>
        <v>7395347</v>
      </c>
      <c r="F12" s="57"/>
      <c r="G12" s="13">
        <f>IF(C13=0,0,+C12/C13)</f>
        <v>0.21933359509142225</v>
      </c>
      <c r="H12" s="13">
        <f>IF(D13=0,0,+D12/D13)</f>
        <v>0.22744380098084607</v>
      </c>
      <c r="I12" s="13">
        <f>IF(E13=0,0,+E12/E13)</f>
        <v>0.22744361861902962</v>
      </c>
      <c r="L12" s="9" t="str">
        <f t="shared" si="0"/>
        <v>719</v>
      </c>
      <c r="M12" s="9" t="str">
        <f t="shared" si="0"/>
        <v>Prechiusura al 3° trimestre 2025</v>
      </c>
      <c r="N12" s="9" t="str">
        <f>LEFT(A24,21)</f>
        <v>Sottoindicatore 2.1.4</v>
      </c>
      <c r="O12" s="9" t="str">
        <f>B24&amp;" / "&amp;B25</f>
        <v>Materiali protesici / Ricavi della gestione caratteristica</v>
      </c>
      <c r="P12" s="14">
        <f>C24</f>
        <v>2545360</v>
      </c>
      <c r="Q12" s="15">
        <f>C25</f>
        <v>133479479</v>
      </c>
      <c r="R12" s="10">
        <f>G24</f>
        <v>1.9069298285169362E-2</v>
      </c>
    </row>
    <row r="13" spans="1:18" ht="16.5" customHeight="1" x14ac:dyDescent="0.3">
      <c r="A13" s="51"/>
      <c r="B13" s="26" t="s">
        <v>11</v>
      </c>
      <c r="C13" s="27">
        <f>+C10</f>
        <v>133479479</v>
      </c>
      <c r="D13" s="27">
        <f>+D10</f>
        <v>130060366</v>
      </c>
      <c r="E13" s="27">
        <f>+E10</f>
        <v>32515078</v>
      </c>
      <c r="F13" s="58"/>
      <c r="G13" s="28"/>
      <c r="H13" s="29"/>
      <c r="I13" s="29"/>
      <c r="L13" s="9" t="str">
        <f t="shared" si="0"/>
        <v>719</v>
      </c>
      <c r="M13" s="9" t="str">
        <f t="shared" si="0"/>
        <v>Prechiusura al 3° trimestre 2025</v>
      </c>
      <c r="N13" s="9" t="str">
        <f>LEFT(A27,19)</f>
        <v>Sottoindicatore 2.2</v>
      </c>
      <c r="O13" s="9" t="str">
        <f>B27&amp;" / "&amp;B28</f>
        <v>Acquisti di beni non sanitari / Ricavi della gestione caratteristica</v>
      </c>
      <c r="P13" s="14">
        <f>C27</f>
        <v>633321</v>
      </c>
      <c r="Q13" s="15">
        <f>C28</f>
        <v>133479479</v>
      </c>
      <c r="R13" s="10">
        <f>G27</f>
        <v>4.7447068623934323E-3</v>
      </c>
    </row>
    <row r="14" spans="1:18" ht="16.5" customHeight="1" x14ac:dyDescent="0.3">
      <c r="A14" s="5"/>
      <c r="B14" s="19"/>
      <c r="C14" s="20"/>
      <c r="D14" s="20"/>
      <c r="E14" s="20"/>
      <c r="G14" s="30"/>
      <c r="H14" s="30"/>
      <c r="I14" s="30"/>
      <c r="L14" s="9" t="str">
        <f t="shared" si="0"/>
        <v>719</v>
      </c>
      <c r="M14" s="9" t="str">
        <f t="shared" si="0"/>
        <v>Prechiusura al 3° trimestre 2025</v>
      </c>
      <c r="N14" s="9" t="str">
        <f>LEFT(A30,19)</f>
        <v>Sottoindicatore 2.3</v>
      </c>
      <c r="O14" s="9" t="str">
        <f>B30&amp;" / "&amp;B31</f>
        <v>Consulenze, Collaborazioni,  Interinale e altre prestazioni di lavoro sanitarie e sociosanitarie / Ricavi della gestione caratteristica</v>
      </c>
      <c r="P14" s="14">
        <f>C30</f>
        <v>6093915</v>
      </c>
      <c r="Q14" s="15">
        <f>C31</f>
        <v>133479479</v>
      </c>
      <c r="R14" s="10">
        <f>G30</f>
        <v>4.5654321141004754E-2</v>
      </c>
    </row>
    <row r="15" spans="1:18" ht="16.5" customHeight="1" x14ac:dyDescent="0.3">
      <c r="A15" s="51" t="s">
        <v>16</v>
      </c>
      <c r="B15" s="31" t="s">
        <v>17</v>
      </c>
      <c r="C15" s="32">
        <f>SUM('[1]NI-San'!N418:N441)</f>
        <v>13253681</v>
      </c>
      <c r="D15" s="32">
        <f>SUM('[1]NI-San'!O418:O441)</f>
        <v>13253420</v>
      </c>
      <c r="E15" s="32">
        <f>SUM('[1]NI-San'!R418:R441)</f>
        <v>3313355</v>
      </c>
      <c r="F15" s="59"/>
      <c r="G15" s="13">
        <f>IF(C16=0,0,+C15/C16)</f>
        <v>9.9293772340840497E-2</v>
      </c>
      <c r="H15" s="13">
        <f>IF(D16=0,0,+D15/D16)</f>
        <v>0.10190206599910691</v>
      </c>
      <c r="I15" s="13">
        <f>IF(E16=0,0,+E15/E16)</f>
        <v>0.10190210830802866</v>
      </c>
      <c r="L15" s="9" t="str">
        <f t="shared" si="0"/>
        <v>719</v>
      </c>
      <c r="M15" s="9" t="str">
        <f t="shared" si="0"/>
        <v>Prechiusura al 3° trimestre 2025</v>
      </c>
      <c r="N15" s="9" t="str">
        <f>LEFT(A33,19)</f>
        <v>Sottoindicatore 2.4</v>
      </c>
      <c r="O15" s="9" t="str">
        <f>B33&amp;" / "&amp;B34</f>
        <v>Altri servizi sanitari e sociosanitari a rilevanza sanitaria / Ricavi della gestione caratteristica</v>
      </c>
      <c r="P15" s="14">
        <f>C33</f>
        <v>4268577</v>
      </c>
      <c r="Q15" s="15">
        <f>C34</f>
        <v>133479479</v>
      </c>
      <c r="R15" s="10">
        <f>G33</f>
        <v>3.1979275256236207E-2</v>
      </c>
    </row>
    <row r="16" spans="1:18" ht="16.5" customHeight="1" x14ac:dyDescent="0.3">
      <c r="A16" s="51"/>
      <c r="B16" s="33" t="s">
        <v>11</v>
      </c>
      <c r="C16" s="34">
        <f>+C13</f>
        <v>133479479</v>
      </c>
      <c r="D16" s="34">
        <f>+D13</f>
        <v>130060366</v>
      </c>
      <c r="E16" s="34">
        <f>+E13</f>
        <v>32515078</v>
      </c>
      <c r="F16" s="60"/>
      <c r="G16" s="35"/>
      <c r="H16" s="36"/>
      <c r="I16" s="36"/>
      <c r="L16" s="9" t="str">
        <f t="shared" si="0"/>
        <v>719</v>
      </c>
      <c r="M16" s="9" t="str">
        <f t="shared" si="0"/>
        <v>Prechiusura al 3° trimestre 2025</v>
      </c>
      <c r="N16" s="9" t="str">
        <f>LEFT(A36,19)</f>
        <v>Sottoindicatore 2.5</v>
      </c>
      <c r="O16" s="9" t="str">
        <f>B36&amp;" / "&amp;B37</f>
        <v>Servizi non sanitari / Ricavi della gestione caratteristica</v>
      </c>
      <c r="P16" s="14">
        <f>C36</f>
        <v>15811523</v>
      </c>
      <c r="Q16" s="15">
        <f>C37</f>
        <v>133479479</v>
      </c>
      <c r="R16" s="10">
        <f>G36</f>
        <v>0.11845658312765815</v>
      </c>
    </row>
    <row r="17" spans="1:18" ht="16.5" customHeight="1" x14ac:dyDescent="0.3">
      <c r="A17" s="37"/>
      <c r="B17" s="37"/>
      <c r="C17" s="38"/>
      <c r="D17" s="38"/>
      <c r="E17" s="38"/>
      <c r="F17" s="37"/>
      <c r="G17" s="30"/>
      <c r="H17" s="30"/>
      <c r="I17" s="30"/>
      <c r="L17" s="9" t="str">
        <f t="shared" si="0"/>
        <v>719</v>
      </c>
      <c r="M17" s="9" t="str">
        <f t="shared" si="0"/>
        <v>Prechiusura al 3° trimestre 2025</v>
      </c>
      <c r="N17" s="9" t="str">
        <f>LEFT(A39,20)</f>
        <v>Sottoindicatore 2.6:</v>
      </c>
      <c r="O17" s="9" t="str">
        <f>B39&amp;" / "&amp;B40</f>
        <v>Consulenze, Collaborazioni,  Interinale e altre prestazioni di lavoro non sanitarie / Ricavi della gestione caratteristica</v>
      </c>
      <c r="P17" s="14">
        <f>C39</f>
        <v>595000</v>
      </c>
      <c r="Q17" s="15">
        <f>C40</f>
        <v>133479479</v>
      </c>
      <c r="R17" s="10">
        <f>G39</f>
        <v>4.4576140426799242E-3</v>
      </c>
    </row>
    <row r="18" spans="1:18" ht="16.5" customHeight="1" x14ac:dyDescent="0.3">
      <c r="A18" s="51" t="s">
        <v>18</v>
      </c>
      <c r="B18" s="31" t="s">
        <v>19</v>
      </c>
      <c r="C18" s="32">
        <f>+'[1]NI-San'!N447+'[1]NI-San'!N448+'[1]NI-San'!N449</f>
        <v>4376364</v>
      </c>
      <c r="D18" s="32">
        <f>+'[1]NI-San'!O447+'[1]NI-San'!O448+'[1]NI-San'!O449</f>
        <v>4420538</v>
      </c>
      <c r="E18" s="32">
        <f>+'[1]NI-San'!R447+'[1]NI-San'!R448+'[1]NI-San'!R449</f>
        <v>1105133</v>
      </c>
      <c r="F18" s="59"/>
      <c r="G18" s="13">
        <f>IF(C19=0,0,+C18/C19)</f>
        <v>3.2786792642485518E-2</v>
      </c>
      <c r="H18" s="13">
        <f>IF(D19=0,0,+D18/D19)</f>
        <v>3.3988355837780745E-2</v>
      </c>
      <c r="I18" s="13">
        <f>IF(E19=0,0,+E18/E19)</f>
        <v>3.3988323817030361E-2</v>
      </c>
      <c r="L18" s="9" t="str">
        <f t="shared" si="0"/>
        <v>719</v>
      </c>
      <c r="M18" s="9" t="str">
        <f t="shared" si="0"/>
        <v>Prechiusura al 3° trimestre 2025</v>
      </c>
      <c r="N18" s="9" t="str">
        <f>LEFT(A42,20)</f>
        <v>Sottoindicatore 2.7:</v>
      </c>
      <c r="O18" s="9" t="str">
        <f>B42&amp;" / "&amp;B43</f>
        <v>Manutenzione e riparazione (ordinaria esternalizzata) / Ricavi della gestione caratteristica</v>
      </c>
      <c r="P18" s="14">
        <f>C42</f>
        <v>9618946</v>
      </c>
      <c r="Q18" s="15">
        <f>C43</f>
        <v>133479479</v>
      </c>
      <c r="R18" s="10">
        <f>G42</f>
        <v>7.206310716870569E-2</v>
      </c>
    </row>
    <row r="19" spans="1:18" ht="16.5" customHeight="1" x14ac:dyDescent="0.3">
      <c r="A19" s="51"/>
      <c r="B19" s="33" t="s">
        <v>11</v>
      </c>
      <c r="C19" s="34">
        <f>+C16</f>
        <v>133479479</v>
      </c>
      <c r="D19" s="34">
        <f>+D16</f>
        <v>130060366</v>
      </c>
      <c r="E19" s="34">
        <f>+E16</f>
        <v>32515078</v>
      </c>
      <c r="F19" s="60"/>
      <c r="G19" s="35"/>
      <c r="H19" s="36"/>
      <c r="I19" s="36"/>
      <c r="L19" s="9" t="str">
        <f t="shared" si="0"/>
        <v>719</v>
      </c>
      <c r="M19" s="9" t="str">
        <f t="shared" si="0"/>
        <v>Prechiusura al 3° trimestre 2025</v>
      </c>
      <c r="N19" s="9" t="str">
        <f>LEFT(A45,20)</f>
        <v>Sottoindicatore 2.8:</v>
      </c>
      <c r="O19" s="9" t="str">
        <f>B45&amp;" / "&amp;B46</f>
        <v>Godimento di beni di terzi / Ricavi della gestione caratteristica</v>
      </c>
      <c r="P19" s="14">
        <f>C45</f>
        <v>2286675</v>
      </c>
      <c r="Q19" s="15">
        <f>C46</f>
        <v>133479479</v>
      </c>
      <c r="R19" s="10">
        <f>G45</f>
        <v>1.7131285026966581E-2</v>
      </c>
    </row>
    <row r="20" spans="1:18" ht="16.5" customHeight="1" x14ac:dyDescent="0.3">
      <c r="A20" s="37"/>
      <c r="B20" s="37"/>
      <c r="C20" s="38"/>
      <c r="D20" s="38"/>
      <c r="E20" s="38"/>
      <c r="F20" s="37"/>
      <c r="G20" s="30"/>
      <c r="H20" s="30"/>
      <c r="I20" s="30"/>
      <c r="L20" s="9" t="str">
        <f t="shared" si="0"/>
        <v>719</v>
      </c>
      <c r="M20" s="9" t="str">
        <f t="shared" si="0"/>
        <v>Prechiusura al 3° trimestre 2025</v>
      </c>
      <c r="N20" s="9" t="str">
        <f>LEFT(A48,20)</f>
        <v>Sottoindicatore 2.9:</v>
      </c>
      <c r="O20" s="9" t="str">
        <f>B48&amp;" / "&amp;B49</f>
        <v>Integrativa e protesica / Ricavi della gestione caratteristica</v>
      </c>
      <c r="P20" s="14">
        <f ca="1">C48</f>
        <v>0</v>
      </c>
      <c r="Q20" s="15">
        <f>C49</f>
        <v>133479479</v>
      </c>
      <c r="R20" s="10">
        <f ca="1">G48</f>
        <v>0</v>
      </c>
    </row>
    <row r="21" spans="1:18" ht="16.5" customHeight="1" x14ac:dyDescent="0.3">
      <c r="A21" s="51" t="s">
        <v>20</v>
      </c>
      <c r="B21" s="31" t="s">
        <v>21</v>
      </c>
      <c r="C21" s="32">
        <f>+'[1]NI-San'!N459+'[1]NI-San'!N450</f>
        <v>852732</v>
      </c>
      <c r="D21" s="32">
        <f>+'[1]NI-San'!O459+'[1]NI-San'!O450</f>
        <v>853000</v>
      </c>
      <c r="E21" s="32">
        <f>+'[1]NI-San'!R459+'[1]NI-San'!R450</f>
        <v>213250</v>
      </c>
      <c r="F21" s="59"/>
      <c r="G21" s="13">
        <f>IF(C22=0,0,+C21/C22)</f>
        <v>6.3884876266261121E-3</v>
      </c>
      <c r="H21" s="13">
        <f>IF(D22=0,0,+D21/D22)</f>
        <v>6.5584930000888971E-3</v>
      </c>
      <c r="I21" s="13">
        <f>IF(E22=0,0,+E21/E22)</f>
        <v>6.5584957231226695E-3</v>
      </c>
      <c r="L21" s="9" t="str">
        <f t="shared" si="0"/>
        <v>719</v>
      </c>
      <c r="M21" s="9" t="str">
        <f t="shared" si="0"/>
        <v>Prechiusura al 3° trimestre 2025</v>
      </c>
      <c r="N21" s="9" t="str">
        <f>LEFT(A51,12)</f>
        <v>Indicatore 3</v>
      </c>
      <c r="O21" s="9" t="str">
        <f>B51&amp;" / "&amp;B52</f>
        <v>Costi caratteristici / Ricavi della gestione caratteristica</v>
      </c>
      <c r="P21" s="14">
        <f>C51</f>
        <v>187125232</v>
      </c>
      <c r="Q21" s="15">
        <f>C52</f>
        <v>133479479</v>
      </c>
      <c r="R21" s="10">
        <f>G51</f>
        <v>1.4019026250469557</v>
      </c>
    </row>
    <row r="22" spans="1:18" ht="16.5" customHeight="1" x14ac:dyDescent="0.3">
      <c r="A22" s="51"/>
      <c r="B22" s="33" t="s">
        <v>11</v>
      </c>
      <c r="C22" s="34">
        <f>+C19</f>
        <v>133479479</v>
      </c>
      <c r="D22" s="34">
        <f>+D19</f>
        <v>130060366</v>
      </c>
      <c r="E22" s="34">
        <f>+E19</f>
        <v>32515078</v>
      </c>
      <c r="F22" s="60"/>
      <c r="G22" s="35"/>
      <c r="H22" s="36"/>
      <c r="I22" s="36"/>
      <c r="L22" s="9" t="str">
        <f t="shared" si="0"/>
        <v>719</v>
      </c>
      <c r="M22" s="9" t="str">
        <f t="shared" si="0"/>
        <v>Prechiusura al 3° trimestre 2025</v>
      </c>
      <c r="N22" s="9" t="str">
        <f>LEFT(A54,12)</f>
        <v>Indicatore 4</v>
      </c>
      <c r="O22" s="9" t="str">
        <f>B54&amp;" / "&amp;B55</f>
        <v>Costi caratteristici / Totale costi al netto amm.ti sterilizzati</v>
      </c>
      <c r="P22" s="14">
        <f>C54</f>
        <v>187125232</v>
      </c>
      <c r="Q22" s="15">
        <f>C55</f>
        <v>178778119</v>
      </c>
      <c r="R22" s="10">
        <f>G54</f>
        <v>1.0466897909357689</v>
      </c>
    </row>
    <row r="23" spans="1:18" ht="16.5" customHeight="1" x14ac:dyDescent="0.3">
      <c r="A23" s="37"/>
      <c r="B23" s="37"/>
      <c r="C23" s="38"/>
      <c r="D23" s="38"/>
      <c r="E23" s="38"/>
      <c r="F23" s="37"/>
      <c r="G23" s="30"/>
      <c r="H23" s="30"/>
      <c r="I23" s="30"/>
      <c r="L23" s="9" t="str">
        <f t="shared" ref="L23:M38" si="1">L22</f>
        <v>719</v>
      </c>
      <c r="M23" s="9" t="str">
        <f t="shared" si="1"/>
        <v>Prechiusura al 3° trimestre 2025</v>
      </c>
      <c r="N23" s="9" t="str">
        <f>LEFT(A57,12)</f>
        <v>Indicatore 5</v>
      </c>
      <c r="O23" s="9" t="str">
        <f>B57&amp;" / "&amp;B58</f>
        <v>Contributo PSSR  / Ricavi della gestione caratteristica</v>
      </c>
      <c r="P23" s="14">
        <f ca="1">C57</f>
        <v>46215580</v>
      </c>
      <c r="Q23" s="15">
        <f>C58</f>
        <v>0</v>
      </c>
      <c r="R23" s="10">
        <f>G57</f>
        <v>0</v>
      </c>
    </row>
    <row r="24" spans="1:18" ht="16.5" customHeight="1" x14ac:dyDescent="0.3">
      <c r="A24" s="51" t="s">
        <v>22</v>
      </c>
      <c r="B24" s="31" t="s">
        <v>23</v>
      </c>
      <c r="C24" s="32">
        <f>+'[1]NI-San'!N463+'[1]NI-San'!N464+'[1]NI-San'!N465+'[1]NI-San'!N466</f>
        <v>2545360</v>
      </c>
      <c r="D24" s="32">
        <f>+'[1]NI-San'!O463+'[1]NI-San'!O464+'[1]NI-San'!O465+'[1]NI-San'!O466</f>
        <v>2566012</v>
      </c>
      <c r="E24" s="32">
        <f>+'[1]NI-San'!R463+'[1]NI-San'!R464+'[1]NI-San'!R465+'[1]NI-San'!R466</f>
        <v>641503</v>
      </c>
      <c r="F24" s="59"/>
      <c r="G24" s="13">
        <f>IF(C25=0,0,+C24/C25)</f>
        <v>1.9069298285169362E-2</v>
      </c>
      <c r="H24" s="13">
        <f>IF(D25=0,0,+D24/D25)</f>
        <v>1.9729392426898137E-2</v>
      </c>
      <c r="I24" s="13">
        <f>IF(E25=0,0,+E24/E25)</f>
        <v>1.9729400618383876E-2</v>
      </c>
      <c r="L24" s="9" t="str">
        <f t="shared" si="1"/>
        <v>719</v>
      </c>
      <c r="M24" s="9" t="str">
        <f>D4</f>
        <v>Preventivo al 31/12/2026</v>
      </c>
      <c r="N24" s="9" t="str">
        <f t="shared" ref="N24:O39" si="2">N6</f>
        <v>Indicatore 1</v>
      </c>
      <c r="O24" s="9" t="str">
        <f t="shared" si="2"/>
        <v>Costi del personale / Ricavi della gestione caratteristica</v>
      </c>
      <c r="P24" s="14">
        <f>D6</f>
        <v>91279844</v>
      </c>
      <c r="Q24" s="15">
        <f>D7</f>
        <v>130060366</v>
      </c>
      <c r="R24" s="10">
        <f>H6</f>
        <v>0.70182675020305574</v>
      </c>
    </row>
    <row r="25" spans="1:18" ht="16.5" customHeight="1" x14ac:dyDescent="0.3">
      <c r="A25" s="51"/>
      <c r="B25" s="33" t="s">
        <v>11</v>
      </c>
      <c r="C25" s="34">
        <f>+C22</f>
        <v>133479479</v>
      </c>
      <c r="D25" s="34">
        <f>+D22</f>
        <v>130060366</v>
      </c>
      <c r="E25" s="34">
        <f>+E22</f>
        <v>32515078</v>
      </c>
      <c r="F25" s="60"/>
      <c r="G25" s="35"/>
      <c r="H25" s="36"/>
      <c r="I25" s="36"/>
      <c r="L25" s="9" t="str">
        <f t="shared" si="1"/>
        <v>719</v>
      </c>
      <c r="M25" s="9" t="str">
        <f t="shared" si="1"/>
        <v>Preventivo al 31/12/2026</v>
      </c>
      <c r="N25" s="9" t="str">
        <f t="shared" si="2"/>
        <v>Indicatore 2</v>
      </c>
      <c r="O25" s="9" t="str">
        <f t="shared" si="2"/>
        <v>Costi per beni e servizi / Ricavi della gestione caratteristica</v>
      </c>
      <c r="P25" s="14">
        <f>D9</f>
        <v>75415334</v>
      </c>
      <c r="Q25" s="15">
        <f>D10</f>
        <v>130060366</v>
      </c>
      <c r="R25" s="10">
        <f>H9</f>
        <v>0.57984869887264501</v>
      </c>
    </row>
    <row r="26" spans="1:18" ht="16.5" customHeight="1" x14ac:dyDescent="0.3">
      <c r="A26" s="39"/>
      <c r="B26" s="40"/>
      <c r="C26" s="41"/>
      <c r="D26" s="41"/>
      <c r="E26" s="41"/>
      <c r="F26" s="61"/>
      <c r="G26" s="30"/>
      <c r="H26" s="30"/>
      <c r="I26" s="30"/>
      <c r="L26" s="9" t="str">
        <f t="shared" si="1"/>
        <v>719</v>
      </c>
      <c r="M26" s="9" t="str">
        <f t="shared" si="1"/>
        <v>Preventivo al 31/12/2026</v>
      </c>
      <c r="N26" s="9" t="str">
        <f t="shared" si="2"/>
        <v>Sottoindicatore 2.1</v>
      </c>
      <c r="O26" s="9" t="str">
        <f t="shared" si="2"/>
        <v>Acquisti di beni sanitari / Ricavi della gestione caratteristica</v>
      </c>
      <c r="P26" s="14">
        <f>D12</f>
        <v>29581424</v>
      </c>
      <c r="Q26" s="15">
        <f>D13</f>
        <v>130060366</v>
      </c>
      <c r="R26" s="10">
        <f>H12</f>
        <v>0.22744380098084607</v>
      </c>
    </row>
    <row r="27" spans="1:18" ht="16.5" customHeight="1" x14ac:dyDescent="0.3">
      <c r="A27" s="51" t="s">
        <v>24</v>
      </c>
      <c r="B27" s="24" t="s">
        <v>25</v>
      </c>
      <c r="C27" s="25">
        <f>+'[1]NI-San'!N490</f>
        <v>633321</v>
      </c>
      <c r="D27" s="25">
        <f>+'[1]NI-San'!O490</f>
        <v>638069</v>
      </c>
      <c r="E27" s="25">
        <f>+'[1]NI-San'!R490</f>
        <v>159515</v>
      </c>
      <c r="F27" s="57"/>
      <c r="G27" s="13">
        <f>IF(C28=0,0,+C27/C28)</f>
        <v>4.7447068623934323E-3</v>
      </c>
      <c r="H27" s="13">
        <f>IF(D28=0,0,+D27/D28)</f>
        <v>4.9059449825014333E-3</v>
      </c>
      <c r="I27" s="13">
        <f>IF(E28=0,0,+E27/E28)</f>
        <v>4.9058778207451944E-3</v>
      </c>
      <c r="L27" s="9" t="str">
        <f t="shared" si="1"/>
        <v>719</v>
      </c>
      <c r="M27" s="9" t="str">
        <f t="shared" si="1"/>
        <v>Preventivo al 31/12/2026</v>
      </c>
      <c r="N27" s="9" t="str">
        <f t="shared" si="2"/>
        <v>Sottoindicatore 2.1.1</v>
      </c>
      <c r="O27" s="9" t="str">
        <f t="shared" si="2"/>
        <v>Farmaci ed emoderivati / Ricavi della gestione caratteristica</v>
      </c>
      <c r="P27" s="14">
        <f>D15</f>
        <v>13253420</v>
      </c>
      <c r="Q27" s="15">
        <f>D16</f>
        <v>130060366</v>
      </c>
      <c r="R27" s="10">
        <f>H15</f>
        <v>0.10190206599910691</v>
      </c>
    </row>
    <row r="28" spans="1:18" ht="16.5" customHeight="1" x14ac:dyDescent="0.3">
      <c r="A28" s="51"/>
      <c r="B28" s="26" t="s">
        <v>11</v>
      </c>
      <c r="C28" s="27">
        <f>+C25</f>
        <v>133479479</v>
      </c>
      <c r="D28" s="27">
        <f>+D25</f>
        <v>130060366</v>
      </c>
      <c r="E28" s="27">
        <f>+E25</f>
        <v>32515078</v>
      </c>
      <c r="F28" s="58"/>
      <c r="G28" s="28"/>
      <c r="H28" s="29"/>
      <c r="I28" s="29"/>
      <c r="L28" s="9" t="str">
        <f t="shared" si="1"/>
        <v>719</v>
      </c>
      <c r="M28" s="9" t="str">
        <f t="shared" si="1"/>
        <v>Preventivo al 31/12/2026</v>
      </c>
      <c r="N28" s="9" t="str">
        <f t="shared" si="2"/>
        <v>Sottoindicatore 2.1.2</v>
      </c>
      <c r="O28" s="9" t="str">
        <f t="shared" si="2"/>
        <v>Materiali diagnostici / Ricavi della gestione caratteristica</v>
      </c>
      <c r="P28" s="14">
        <f>D18</f>
        <v>4420538</v>
      </c>
      <c r="Q28" s="15">
        <f>D19</f>
        <v>130060366</v>
      </c>
      <c r="R28" s="10">
        <f>H18</f>
        <v>3.3988355837780745E-2</v>
      </c>
    </row>
    <row r="29" spans="1:18" ht="16.5" customHeight="1" x14ac:dyDescent="0.3">
      <c r="A29" s="5"/>
      <c r="B29" s="19"/>
      <c r="C29" s="20"/>
      <c r="D29" s="20"/>
      <c r="E29" s="20"/>
      <c r="G29" s="30"/>
      <c r="H29" s="30"/>
      <c r="I29" s="30"/>
      <c r="L29" s="9" t="str">
        <f t="shared" si="1"/>
        <v>719</v>
      </c>
      <c r="M29" s="9" t="str">
        <f t="shared" si="1"/>
        <v>Preventivo al 31/12/2026</v>
      </c>
      <c r="N29" s="9" t="str">
        <f t="shared" si="2"/>
        <v>Sottoindicatore 2.1.3</v>
      </c>
      <c r="O29" s="9" t="str">
        <f t="shared" si="2"/>
        <v>Presidi chirurgici e materiali sanitari / Ricavi della gestione caratteristica</v>
      </c>
      <c r="P29" s="14">
        <f>D21</f>
        <v>853000</v>
      </c>
      <c r="Q29" s="15">
        <f>D22</f>
        <v>130060366</v>
      </c>
      <c r="R29" s="10">
        <f>H21</f>
        <v>6.5584930000888971E-3</v>
      </c>
    </row>
    <row r="30" spans="1:18" ht="16.5" customHeight="1" x14ac:dyDescent="0.3">
      <c r="A30" s="51" t="s">
        <v>26</v>
      </c>
      <c r="B30" s="24" t="s">
        <v>27</v>
      </c>
      <c r="C30" s="42">
        <f>+'[1]NI-San'!N905</f>
        <v>6093915</v>
      </c>
      <c r="D30" s="42">
        <f>+'[1]NI-San'!O905</f>
        <v>2568946</v>
      </c>
      <c r="E30" s="42">
        <f>+'[1]NI-San'!R905</f>
        <v>642235</v>
      </c>
      <c r="F30" s="57"/>
      <c r="G30" s="13">
        <f>IF(C31=0,0,+C30/C31)</f>
        <v>4.5654321141004754E-2</v>
      </c>
      <c r="H30" s="13">
        <f>IF(D31=0,0,+D30/D31)</f>
        <v>1.9751951182422477E-2</v>
      </c>
      <c r="I30" s="13">
        <f>IF(E31=0,0,+E30/E31)</f>
        <v>1.975191325083089E-2</v>
      </c>
      <c r="L30" s="9" t="str">
        <f t="shared" si="1"/>
        <v>719</v>
      </c>
      <c r="M30" s="9" t="str">
        <f t="shared" si="1"/>
        <v>Preventivo al 31/12/2026</v>
      </c>
      <c r="N30" s="9" t="str">
        <f t="shared" si="2"/>
        <v>Sottoindicatore 2.1.4</v>
      </c>
      <c r="O30" s="9" t="str">
        <f t="shared" si="2"/>
        <v>Materiali protesici / Ricavi della gestione caratteristica</v>
      </c>
      <c r="P30" s="14">
        <f>D24</f>
        <v>2566012</v>
      </c>
      <c r="Q30" s="15">
        <f>D25</f>
        <v>130060366</v>
      </c>
      <c r="R30" s="10">
        <f>H24</f>
        <v>1.9729392426898137E-2</v>
      </c>
    </row>
    <row r="31" spans="1:18" ht="16.5" customHeight="1" x14ac:dyDescent="0.3">
      <c r="A31" s="51"/>
      <c r="B31" s="26" t="s">
        <v>11</v>
      </c>
      <c r="C31" s="27">
        <f>+C28</f>
        <v>133479479</v>
      </c>
      <c r="D31" s="27">
        <f>+D28</f>
        <v>130060366</v>
      </c>
      <c r="E31" s="27">
        <f>+E28</f>
        <v>32515078</v>
      </c>
      <c r="F31" s="58"/>
      <c r="G31" s="28"/>
      <c r="H31" s="29"/>
      <c r="I31" s="29"/>
      <c r="L31" s="9" t="str">
        <f t="shared" si="1"/>
        <v>719</v>
      </c>
      <c r="M31" s="9" t="str">
        <f t="shared" si="1"/>
        <v>Preventivo al 31/12/2026</v>
      </c>
      <c r="N31" s="9" t="str">
        <f t="shared" si="2"/>
        <v>Sottoindicatore 2.2</v>
      </c>
      <c r="O31" s="9" t="str">
        <f t="shared" si="2"/>
        <v>Acquisti di beni non sanitari / Ricavi della gestione caratteristica</v>
      </c>
      <c r="P31" s="14">
        <f>D27</f>
        <v>638069</v>
      </c>
      <c r="Q31" s="15">
        <f>D28</f>
        <v>130060366</v>
      </c>
      <c r="R31" s="10">
        <f>H27</f>
        <v>4.9059449825014333E-3</v>
      </c>
    </row>
    <row r="32" spans="1:18" ht="16.5" customHeight="1" x14ac:dyDescent="0.3">
      <c r="A32" s="5"/>
      <c r="B32" s="19"/>
      <c r="C32" s="20"/>
      <c r="D32" s="20"/>
      <c r="E32" s="20"/>
      <c r="G32" s="30"/>
      <c r="H32" s="30"/>
      <c r="I32" s="30"/>
      <c r="L32" s="9" t="str">
        <f t="shared" si="1"/>
        <v>719</v>
      </c>
      <c r="M32" s="9" t="str">
        <f t="shared" si="1"/>
        <v>Preventivo al 31/12/2026</v>
      </c>
      <c r="N32" s="9" t="str">
        <f t="shared" si="2"/>
        <v>Sottoindicatore 2.3</v>
      </c>
      <c r="O32" s="9" t="str">
        <f t="shared" si="2"/>
        <v>Consulenze, Collaborazioni,  Interinale e altre prestazioni di lavoro sanitarie e sociosanitarie / Ricavi della gestione caratteristica</v>
      </c>
      <c r="P32" s="14">
        <f>D30</f>
        <v>2568946</v>
      </c>
      <c r="Q32" s="15">
        <f>D31</f>
        <v>130060366</v>
      </c>
      <c r="R32" s="10">
        <f>H30</f>
        <v>1.9751951182422477E-2</v>
      </c>
    </row>
    <row r="33" spans="1:18" ht="16.5" customHeight="1" x14ac:dyDescent="0.3">
      <c r="A33" s="51" t="s">
        <v>28</v>
      </c>
      <c r="B33" s="24" t="s">
        <v>29</v>
      </c>
      <c r="C33" s="42">
        <f>+'[1]NI-San'!N937</f>
        <v>4268577</v>
      </c>
      <c r="D33" s="42">
        <f>+'[1]NI-San'!O937</f>
        <v>4498078</v>
      </c>
      <c r="E33" s="42">
        <f>+'[1]NI-San'!R937</f>
        <v>1124515</v>
      </c>
      <c r="F33" s="57"/>
      <c r="G33" s="13">
        <f>IF(C34=0,0,+C33/C34)</f>
        <v>3.1979275256236207E-2</v>
      </c>
      <c r="H33" s="13">
        <f>IF(D34=0,0,+D33/D34)</f>
        <v>3.4584540535584837E-2</v>
      </c>
      <c r="I33" s="13">
        <f>IF(E34=0,0,+E33/E34)</f>
        <v>3.4584416497478496E-2</v>
      </c>
      <c r="L33" s="9" t="str">
        <f t="shared" si="1"/>
        <v>719</v>
      </c>
      <c r="M33" s="9" t="str">
        <f t="shared" si="1"/>
        <v>Preventivo al 31/12/2026</v>
      </c>
      <c r="N33" s="9" t="str">
        <f t="shared" si="2"/>
        <v>Sottoindicatore 2.4</v>
      </c>
      <c r="O33" s="9" t="str">
        <f t="shared" si="2"/>
        <v>Altri servizi sanitari e sociosanitari a rilevanza sanitaria / Ricavi della gestione caratteristica</v>
      </c>
      <c r="P33" s="14">
        <f>D33</f>
        <v>4498078</v>
      </c>
      <c r="Q33" s="15">
        <f>D34</f>
        <v>130060366</v>
      </c>
      <c r="R33" s="10">
        <f>H33</f>
        <v>3.4584540535584837E-2</v>
      </c>
    </row>
    <row r="34" spans="1:18" ht="16.5" customHeight="1" x14ac:dyDescent="0.3">
      <c r="A34" s="51"/>
      <c r="B34" s="26" t="s">
        <v>11</v>
      </c>
      <c r="C34" s="27">
        <f>+C31</f>
        <v>133479479</v>
      </c>
      <c r="D34" s="27">
        <f>+D31</f>
        <v>130060366</v>
      </c>
      <c r="E34" s="27">
        <f>+E31</f>
        <v>32515078</v>
      </c>
      <c r="F34" s="58"/>
      <c r="G34" s="28"/>
      <c r="H34" s="29"/>
      <c r="I34" s="29"/>
      <c r="L34" s="9" t="str">
        <f t="shared" si="1"/>
        <v>719</v>
      </c>
      <c r="M34" s="9" t="str">
        <f t="shared" si="1"/>
        <v>Preventivo al 31/12/2026</v>
      </c>
      <c r="N34" s="9" t="str">
        <f t="shared" si="2"/>
        <v>Sottoindicatore 2.5</v>
      </c>
      <c r="O34" s="9" t="str">
        <f t="shared" si="2"/>
        <v>Servizi non sanitari / Ricavi della gestione caratteristica</v>
      </c>
      <c r="P34" s="14">
        <f>D36</f>
        <v>15458026</v>
      </c>
      <c r="Q34" s="15">
        <f>D37</f>
        <v>130060366</v>
      </c>
      <c r="R34" s="10">
        <f>H36</f>
        <v>0.11885270259811509</v>
      </c>
    </row>
    <row r="35" spans="1:18" ht="16.5" customHeight="1" x14ac:dyDescent="0.3">
      <c r="A35" s="5"/>
      <c r="B35" s="19"/>
      <c r="C35" s="20"/>
      <c r="D35" s="20"/>
      <c r="E35" s="20"/>
      <c r="G35" s="30"/>
      <c r="H35" s="30"/>
      <c r="I35" s="30"/>
      <c r="L35" s="9" t="str">
        <f t="shared" si="1"/>
        <v>719</v>
      </c>
      <c r="M35" s="9" t="str">
        <f t="shared" si="1"/>
        <v>Preventivo al 31/12/2026</v>
      </c>
      <c r="N35" s="9" t="str">
        <f t="shared" si="2"/>
        <v>Sottoindicatore 2.6:</v>
      </c>
      <c r="O35" s="9" t="str">
        <f t="shared" si="2"/>
        <v>Consulenze, Collaborazioni,  Interinale e altre prestazioni di lavoro non sanitarie / Ricavi della gestione caratteristica</v>
      </c>
      <c r="P35" s="14">
        <f>D39</f>
        <v>376000</v>
      </c>
      <c r="Q35" s="15">
        <f>D40</f>
        <v>130060366</v>
      </c>
      <c r="R35" s="10">
        <f>H39</f>
        <v>2.8909652614694317E-3</v>
      </c>
    </row>
    <row r="36" spans="1:18" ht="16.5" customHeight="1" x14ac:dyDescent="0.3">
      <c r="A36" s="51" t="s">
        <v>30</v>
      </c>
      <c r="B36" s="24" t="s">
        <v>31</v>
      </c>
      <c r="C36" s="25">
        <f>+'[1]NI-San'!N978</f>
        <v>15811523</v>
      </c>
      <c r="D36" s="25">
        <f>+'[1]NI-San'!O978</f>
        <v>15458026</v>
      </c>
      <c r="E36" s="25">
        <f>+'[1]NI-San'!R978</f>
        <v>3864502</v>
      </c>
      <c r="F36" s="57"/>
      <c r="G36" s="13">
        <f>IF(C37=0,0,+C36/C37)</f>
        <v>0.11845658312765815</v>
      </c>
      <c r="H36" s="13">
        <f>IF(D37=0,0,+D36/D37)</f>
        <v>0.11885270259811509</v>
      </c>
      <c r="I36" s="13">
        <f>IF(E37=0,0,+E36/E37)</f>
        <v>0.11885261354747481</v>
      </c>
      <c r="L36" s="9" t="str">
        <f t="shared" si="1"/>
        <v>719</v>
      </c>
      <c r="M36" s="9" t="str">
        <f t="shared" si="1"/>
        <v>Preventivo al 31/12/2026</v>
      </c>
      <c r="N36" s="9" t="str">
        <f t="shared" si="2"/>
        <v>Sottoindicatore 2.7:</v>
      </c>
      <c r="O36" s="9" t="str">
        <f t="shared" si="2"/>
        <v>Manutenzione e riparazione (ordinaria esternalizzata) / Ricavi della gestione caratteristica</v>
      </c>
      <c r="P36" s="14">
        <f>D42</f>
        <v>9960000</v>
      </c>
      <c r="Q36" s="15">
        <f>D43</f>
        <v>130060366</v>
      </c>
      <c r="R36" s="10">
        <f>H42</f>
        <v>7.6579824479349842E-2</v>
      </c>
    </row>
    <row r="37" spans="1:18" ht="16.5" customHeight="1" x14ac:dyDescent="0.3">
      <c r="A37" s="51"/>
      <c r="B37" s="26" t="s">
        <v>11</v>
      </c>
      <c r="C37" s="27">
        <f>+C34</f>
        <v>133479479</v>
      </c>
      <c r="D37" s="27">
        <f>+D34</f>
        <v>130060366</v>
      </c>
      <c r="E37" s="27">
        <f>+E34</f>
        <v>32515078</v>
      </c>
      <c r="F37" s="58"/>
      <c r="G37" s="28"/>
      <c r="H37" s="29"/>
      <c r="I37" s="29"/>
      <c r="L37" s="9" t="str">
        <f t="shared" si="1"/>
        <v>719</v>
      </c>
      <c r="M37" s="9" t="str">
        <f t="shared" si="1"/>
        <v>Preventivo al 31/12/2026</v>
      </c>
      <c r="N37" s="9" t="str">
        <f t="shared" si="2"/>
        <v>Sottoindicatore 2.8:</v>
      </c>
      <c r="O37" s="9" t="str">
        <f t="shared" si="2"/>
        <v>Godimento di beni di terzi / Ricavi della gestione caratteristica</v>
      </c>
      <c r="P37" s="14">
        <f>D45</f>
        <v>1756636</v>
      </c>
      <c r="Q37" s="15">
        <f>D46</f>
        <v>130060366</v>
      </c>
      <c r="R37" s="10">
        <f>H45</f>
        <v>1.3506312907038874E-2</v>
      </c>
    </row>
    <row r="38" spans="1:18" ht="16.5" customHeight="1" x14ac:dyDescent="0.3">
      <c r="A38" s="5"/>
      <c r="B38" s="19"/>
      <c r="C38" s="20"/>
      <c r="D38" s="20"/>
      <c r="E38" s="20"/>
      <c r="G38" s="30"/>
      <c r="H38" s="30"/>
      <c r="I38" s="30"/>
      <c r="L38" s="9" t="str">
        <f t="shared" si="1"/>
        <v>719</v>
      </c>
      <c r="M38" s="9" t="str">
        <f>M37</f>
        <v>Preventivo al 31/12/2026</v>
      </c>
      <c r="N38" s="9" t="str">
        <f t="shared" si="2"/>
        <v>Sottoindicatore 2.9:</v>
      </c>
      <c r="O38" s="9" t="str">
        <f t="shared" si="2"/>
        <v>Integrativa e protesica / Ricavi della gestione caratteristica</v>
      </c>
      <c r="P38" s="14">
        <f ca="1">D48</f>
        <v>0</v>
      </c>
      <c r="Q38" s="15">
        <f>D49</f>
        <v>130060366</v>
      </c>
      <c r="R38" s="10">
        <f ca="1">H48</f>
        <v>0</v>
      </c>
    </row>
    <row r="39" spans="1:18" ht="16.5" customHeight="1" x14ac:dyDescent="0.3">
      <c r="A39" s="43" t="s">
        <v>32</v>
      </c>
      <c r="B39" s="24" t="s">
        <v>33</v>
      </c>
      <c r="C39" s="42">
        <f>+'[1]NI-San'!N1007</f>
        <v>595000</v>
      </c>
      <c r="D39" s="42">
        <f>+'[1]NI-San'!O1007</f>
        <v>376000</v>
      </c>
      <c r="E39" s="42">
        <f>+'[1]NI-San'!R1007</f>
        <v>94000</v>
      </c>
      <c r="F39" s="57"/>
      <c r="G39" s="13">
        <f>IF(C40=0,0,+C39/C40)</f>
        <v>4.4576140426799242E-3</v>
      </c>
      <c r="H39" s="13">
        <f>IF(D40=0,0,+D39/D40)</f>
        <v>2.8909652614694317E-3</v>
      </c>
      <c r="I39" s="13">
        <f>IF(E40=0,0,+E39/E40)</f>
        <v>2.890966461775057E-3</v>
      </c>
      <c r="L39" s="9" t="str">
        <f t="shared" ref="L39:M54" si="3">L38</f>
        <v>719</v>
      </c>
      <c r="M39" s="9" t="str">
        <f>M38</f>
        <v>Preventivo al 31/12/2026</v>
      </c>
      <c r="N39" s="9" t="str">
        <f t="shared" si="2"/>
        <v>Indicatore 3</v>
      </c>
      <c r="O39" s="9" t="str">
        <f t="shared" si="2"/>
        <v>Costi caratteristici / Ricavi della gestione caratteristica</v>
      </c>
      <c r="P39" s="14">
        <f>D51</f>
        <v>183856199</v>
      </c>
      <c r="Q39" s="15">
        <f>D52</f>
        <v>130060366</v>
      </c>
      <c r="R39" s="10">
        <f>H51</f>
        <v>1.413622033018114</v>
      </c>
    </row>
    <row r="40" spans="1:18" ht="16.5" customHeight="1" x14ac:dyDescent="0.3">
      <c r="A40" s="44"/>
      <c r="B40" s="26" t="s">
        <v>11</v>
      </c>
      <c r="C40" s="27">
        <f>+C37</f>
        <v>133479479</v>
      </c>
      <c r="D40" s="27">
        <f>+D37</f>
        <v>130060366</v>
      </c>
      <c r="E40" s="27">
        <f>+E37</f>
        <v>32515078</v>
      </c>
      <c r="F40" s="58"/>
      <c r="G40" s="28"/>
      <c r="H40" s="29"/>
      <c r="I40" s="29"/>
      <c r="L40" s="9" t="str">
        <f t="shared" si="3"/>
        <v>719</v>
      </c>
      <c r="M40" s="9" t="str">
        <f>M39</f>
        <v>Preventivo al 31/12/2026</v>
      </c>
      <c r="N40" s="9" t="str">
        <f t="shared" ref="N40:O55" si="4">N22</f>
        <v>Indicatore 4</v>
      </c>
      <c r="O40" s="9" t="str">
        <f t="shared" si="4"/>
        <v>Costi caratteristici / Totale costi al netto amm.ti sterilizzati</v>
      </c>
      <c r="P40" s="14">
        <f>D54</f>
        <v>183856199</v>
      </c>
      <c r="Q40" s="15">
        <f>D55</f>
        <v>177417562</v>
      </c>
      <c r="R40" s="10">
        <f>H54</f>
        <v>1.0362908661770474</v>
      </c>
    </row>
    <row r="41" spans="1:18" ht="16.5" customHeight="1" x14ac:dyDescent="0.3">
      <c r="A41" s="5"/>
      <c r="B41" s="19"/>
      <c r="C41" s="20"/>
      <c r="D41" s="20"/>
      <c r="E41" s="20"/>
      <c r="G41" s="30"/>
      <c r="H41" s="30"/>
      <c r="I41" s="30"/>
      <c r="L41" s="9" t="str">
        <f t="shared" si="3"/>
        <v>719</v>
      </c>
      <c r="M41" s="9" t="str">
        <f>M40</f>
        <v>Preventivo al 31/12/2026</v>
      </c>
      <c r="N41" s="9" t="str">
        <f t="shared" si="4"/>
        <v>Indicatore 5</v>
      </c>
      <c r="O41" s="9" t="str">
        <f t="shared" si="4"/>
        <v>Contributo PSSR  / Ricavi della gestione caratteristica</v>
      </c>
      <c r="P41" s="14">
        <f ca="1">D57</f>
        <v>47357196</v>
      </c>
      <c r="Q41" s="15">
        <f>D58</f>
        <v>0</v>
      </c>
      <c r="R41" s="10">
        <f>H57</f>
        <v>0</v>
      </c>
    </row>
    <row r="42" spans="1:18" ht="16.5" customHeight="1" x14ac:dyDescent="0.3">
      <c r="A42" s="43" t="s">
        <v>34</v>
      </c>
      <c r="B42" s="24" t="s">
        <v>35</v>
      </c>
      <c r="C42" s="42">
        <f>+'[1]NI-San'!N1040</f>
        <v>9618946</v>
      </c>
      <c r="D42" s="42">
        <f>+'[1]NI-San'!O1040</f>
        <v>9960000</v>
      </c>
      <c r="E42" s="42">
        <f>+'[1]NI-San'!R1040</f>
        <v>2490000</v>
      </c>
      <c r="F42" s="57"/>
      <c r="G42" s="13">
        <f>IF(C43=0,0,+C42/C43)</f>
        <v>7.206310716870569E-2</v>
      </c>
      <c r="H42" s="13">
        <f>IF(D43=0,0,+D42/D43)</f>
        <v>7.6579824479349842E-2</v>
      </c>
      <c r="I42" s="13">
        <f>IF(E43=0,0,+E42/E43)</f>
        <v>7.6579856274679697E-2</v>
      </c>
      <c r="L42" s="9" t="str">
        <f t="shared" si="3"/>
        <v>719</v>
      </c>
      <c r="M42" s="9" t="str">
        <f>E4</f>
        <v>Budget primo trimestre 2026</v>
      </c>
      <c r="N42" s="9" t="str">
        <f t="shared" si="4"/>
        <v>Indicatore 1</v>
      </c>
      <c r="O42" s="9" t="str">
        <f t="shared" si="4"/>
        <v>Costi del personale / Ricavi della gestione caratteristica</v>
      </c>
      <c r="P42" s="14">
        <f>E6</f>
        <v>22819985</v>
      </c>
      <c r="Q42" s="15">
        <f>E7</f>
        <v>32515078</v>
      </c>
      <c r="R42" s="14">
        <f>I6</f>
        <v>0.70182777971499866</v>
      </c>
    </row>
    <row r="43" spans="1:18" ht="16.5" customHeight="1" x14ac:dyDescent="0.3">
      <c r="A43" s="44"/>
      <c r="B43" s="26" t="s">
        <v>11</v>
      </c>
      <c r="C43" s="27">
        <f>+C40</f>
        <v>133479479</v>
      </c>
      <c r="D43" s="27">
        <f>+D40</f>
        <v>130060366</v>
      </c>
      <c r="E43" s="27">
        <f>+E40</f>
        <v>32515078</v>
      </c>
      <c r="F43" s="58"/>
      <c r="G43" s="28"/>
      <c r="H43" s="29"/>
      <c r="I43" s="29"/>
      <c r="L43" s="9" t="str">
        <f t="shared" si="3"/>
        <v>719</v>
      </c>
      <c r="M43" s="9" t="str">
        <f t="shared" si="3"/>
        <v>Budget primo trimestre 2026</v>
      </c>
      <c r="N43" s="9" t="str">
        <f t="shared" si="4"/>
        <v>Indicatore 2</v>
      </c>
      <c r="O43" s="9" t="str">
        <f t="shared" si="4"/>
        <v>Costi per beni e servizi / Ricavi della gestione caratteristica</v>
      </c>
      <c r="P43" s="14">
        <f>E9</f>
        <v>18853805</v>
      </c>
      <c r="Q43" s="15">
        <f>E10</f>
        <v>32515078</v>
      </c>
      <c r="R43" s="14">
        <f>I9</f>
        <v>0.57984806310475401</v>
      </c>
    </row>
    <row r="44" spans="1:18" ht="16.5" customHeight="1" x14ac:dyDescent="0.3">
      <c r="A44" s="5"/>
      <c r="B44" s="19"/>
      <c r="C44" s="20"/>
      <c r="D44" s="20"/>
      <c r="E44" s="20"/>
      <c r="G44" s="30"/>
      <c r="H44" s="30"/>
      <c r="I44" s="30"/>
      <c r="L44" s="9" t="str">
        <f t="shared" si="3"/>
        <v>719</v>
      </c>
      <c r="M44" s="9" t="str">
        <f t="shared" si="3"/>
        <v>Budget primo trimestre 2026</v>
      </c>
      <c r="N44" s="9" t="str">
        <f t="shared" si="4"/>
        <v>Sottoindicatore 2.1</v>
      </c>
      <c r="O44" s="9" t="str">
        <f t="shared" si="4"/>
        <v>Acquisti di beni sanitari / Ricavi della gestione caratteristica</v>
      </c>
      <c r="P44" s="14">
        <f>E12</f>
        <v>7395347</v>
      </c>
      <c r="Q44" s="15">
        <f>E13</f>
        <v>32515078</v>
      </c>
      <c r="R44" s="14">
        <f>I12</f>
        <v>0.22744361861902962</v>
      </c>
    </row>
    <row r="45" spans="1:18" ht="16.5" customHeight="1" x14ac:dyDescent="0.3">
      <c r="A45" s="43" t="s">
        <v>36</v>
      </c>
      <c r="B45" s="24" t="s">
        <v>37</v>
      </c>
      <c r="C45" s="25">
        <f>+'[1]NI-San'!N1053</f>
        <v>2286675</v>
      </c>
      <c r="D45" s="25">
        <f>+'[1]NI-San'!O1053</f>
        <v>1756636</v>
      </c>
      <c r="E45" s="25">
        <f>+'[1]NI-San'!R1053</f>
        <v>439156</v>
      </c>
      <c r="F45" s="57"/>
      <c r="G45" s="13">
        <f>IF(C46=0,0,+C45/C46)</f>
        <v>1.7131285026966581E-2</v>
      </c>
      <c r="H45" s="13">
        <f>IF(D46=0,0,+D45/D46)</f>
        <v>1.3506312907038874E-2</v>
      </c>
      <c r="I45" s="13">
        <f>IF(E46=0,0,+E45/E46)</f>
        <v>1.3506226249864755E-2</v>
      </c>
      <c r="L45" s="9" t="str">
        <f t="shared" si="3"/>
        <v>719</v>
      </c>
      <c r="M45" s="9" t="str">
        <f t="shared" si="3"/>
        <v>Budget primo trimestre 2026</v>
      </c>
      <c r="N45" s="9" t="str">
        <f t="shared" si="4"/>
        <v>Sottoindicatore 2.1.1</v>
      </c>
      <c r="O45" s="9" t="str">
        <f t="shared" si="4"/>
        <v>Farmaci ed emoderivati / Ricavi della gestione caratteristica</v>
      </c>
      <c r="P45" s="14">
        <f>E15</f>
        <v>3313355</v>
      </c>
      <c r="Q45" s="15">
        <f>E16</f>
        <v>32515078</v>
      </c>
      <c r="R45" s="14">
        <f>I15</f>
        <v>0.10190210830802866</v>
      </c>
    </row>
    <row r="46" spans="1:18" ht="16.5" customHeight="1" x14ac:dyDescent="0.3">
      <c r="A46" s="44"/>
      <c r="B46" s="26" t="s">
        <v>11</v>
      </c>
      <c r="C46" s="27">
        <f>+C43</f>
        <v>133479479</v>
      </c>
      <c r="D46" s="27">
        <f>+D43</f>
        <v>130060366</v>
      </c>
      <c r="E46" s="27">
        <f>+E43</f>
        <v>32515078</v>
      </c>
      <c r="F46" s="58"/>
      <c r="G46" s="28"/>
      <c r="H46" s="29"/>
      <c r="I46" s="29"/>
      <c r="L46" s="9" t="str">
        <f t="shared" si="3"/>
        <v>719</v>
      </c>
      <c r="M46" s="9" t="str">
        <f t="shared" si="3"/>
        <v>Budget primo trimestre 2026</v>
      </c>
      <c r="N46" s="9" t="str">
        <f t="shared" si="4"/>
        <v>Sottoindicatore 2.1.2</v>
      </c>
      <c r="O46" s="9" t="str">
        <f t="shared" si="4"/>
        <v>Materiali diagnostici / Ricavi della gestione caratteristica</v>
      </c>
      <c r="P46" s="14">
        <f>E18</f>
        <v>1105133</v>
      </c>
      <c r="Q46" s="15">
        <f>E19</f>
        <v>32515078</v>
      </c>
      <c r="R46" s="14">
        <f>I18</f>
        <v>3.3988323817030361E-2</v>
      </c>
    </row>
    <row r="47" spans="1:18" ht="16.5" customHeight="1" x14ac:dyDescent="0.3">
      <c r="A47" s="45"/>
      <c r="B47" s="46"/>
      <c r="C47" s="47"/>
      <c r="D47" s="47"/>
      <c r="E47" s="47"/>
      <c r="F47" s="62"/>
      <c r="G47" s="30"/>
      <c r="H47" s="30"/>
      <c r="I47" s="30"/>
      <c r="L47" s="9" t="str">
        <f t="shared" si="3"/>
        <v>719</v>
      </c>
      <c r="M47" s="9" t="str">
        <f t="shared" si="3"/>
        <v>Budget primo trimestre 2026</v>
      </c>
      <c r="N47" s="9" t="str">
        <f t="shared" si="4"/>
        <v>Sottoindicatore 2.1.3</v>
      </c>
      <c r="O47" s="9" t="str">
        <f t="shared" si="4"/>
        <v>Presidi chirurgici e materiali sanitari / Ricavi della gestione caratteristica</v>
      </c>
      <c r="P47" s="14">
        <f>E21</f>
        <v>213250</v>
      </c>
      <c r="Q47" s="15">
        <f>E22</f>
        <v>32515078</v>
      </c>
      <c r="R47" s="14">
        <f>I21</f>
        <v>6.5584957231226695E-3</v>
      </c>
    </row>
    <row r="48" spans="1:18" ht="16.5" customHeight="1" x14ac:dyDescent="0.3">
      <c r="A48" s="43" t="s">
        <v>38</v>
      </c>
      <c r="B48" s="24" t="s">
        <v>39</v>
      </c>
      <c r="C48" s="25">
        <f ca="1">[1]SKASST_TOT!C$37</f>
        <v>0</v>
      </c>
      <c r="D48" s="25">
        <f ca="1">[1]SKASST_TOT!D$37</f>
        <v>0</v>
      </c>
      <c r="E48" s="25">
        <f ca="1">[1]SKASST_TOT!E$37</f>
        <v>0</v>
      </c>
      <c r="F48" s="57"/>
      <c r="G48" s="13">
        <f ca="1">IF(C49=0,0,+C48/C49)</f>
        <v>0</v>
      </c>
      <c r="H48" s="13">
        <f ca="1">IF(D49=0,0,+D48/D49)</f>
        <v>0</v>
      </c>
      <c r="I48" s="13">
        <f ca="1">IF(E49=0,0,+E48/E49)</f>
        <v>0</v>
      </c>
      <c r="L48" s="9" t="str">
        <f t="shared" si="3"/>
        <v>719</v>
      </c>
      <c r="M48" s="9" t="str">
        <f t="shared" si="3"/>
        <v>Budget primo trimestre 2026</v>
      </c>
      <c r="N48" s="9" t="str">
        <f t="shared" si="4"/>
        <v>Sottoindicatore 2.1.4</v>
      </c>
      <c r="O48" s="9" t="str">
        <f t="shared" si="4"/>
        <v>Materiali protesici / Ricavi della gestione caratteristica</v>
      </c>
      <c r="P48" s="14">
        <f>E24</f>
        <v>641503</v>
      </c>
      <c r="Q48" s="15">
        <f>E25</f>
        <v>32515078</v>
      </c>
      <c r="R48" s="14">
        <f>I24</f>
        <v>1.9729400618383876E-2</v>
      </c>
    </row>
    <row r="49" spans="1:18" ht="16.5" customHeight="1" x14ac:dyDescent="0.3">
      <c r="A49" s="44"/>
      <c r="B49" s="26" t="s">
        <v>11</v>
      </c>
      <c r="C49" s="27">
        <f>+C46</f>
        <v>133479479</v>
      </c>
      <c r="D49" s="27">
        <f>+D46</f>
        <v>130060366</v>
      </c>
      <c r="E49" s="27">
        <f>+E46</f>
        <v>32515078</v>
      </c>
      <c r="F49" s="58"/>
      <c r="G49" s="28"/>
      <c r="H49" s="29"/>
      <c r="I49" s="29"/>
      <c r="L49" s="9" t="str">
        <f t="shared" si="3"/>
        <v>719</v>
      </c>
      <c r="M49" s="9" t="str">
        <f t="shared" si="3"/>
        <v>Budget primo trimestre 2026</v>
      </c>
      <c r="N49" s="9" t="str">
        <f t="shared" si="4"/>
        <v>Sottoindicatore 2.2</v>
      </c>
      <c r="O49" s="9" t="str">
        <f t="shared" si="4"/>
        <v>Acquisti di beni non sanitari / Ricavi della gestione caratteristica</v>
      </c>
      <c r="P49" s="14">
        <f>E27</f>
        <v>159515</v>
      </c>
      <c r="Q49" s="15">
        <f>E28</f>
        <v>32515078</v>
      </c>
      <c r="R49" s="14">
        <f>I27</f>
        <v>4.9058778207451944E-3</v>
      </c>
    </row>
    <row r="50" spans="1:18" ht="16.5" customHeight="1" x14ac:dyDescent="0.3">
      <c r="B50" s="26"/>
      <c r="C50" s="20"/>
      <c r="D50" s="20"/>
      <c r="E50" s="20"/>
      <c r="G50" s="23"/>
      <c r="H50" s="23"/>
      <c r="I50" s="23"/>
      <c r="L50" s="9" t="str">
        <f t="shared" si="3"/>
        <v>719</v>
      </c>
      <c r="M50" s="9" t="str">
        <f t="shared" si="3"/>
        <v>Budget primo trimestre 2026</v>
      </c>
      <c r="N50" s="9" t="str">
        <f t="shared" si="4"/>
        <v>Sottoindicatore 2.3</v>
      </c>
      <c r="O50" s="9" t="str">
        <f t="shared" si="4"/>
        <v>Consulenze, Collaborazioni,  Interinale e altre prestazioni di lavoro sanitarie e sociosanitarie / Ricavi della gestione caratteristica</v>
      </c>
      <c r="P50" s="14">
        <f>E30</f>
        <v>642235</v>
      </c>
      <c r="Q50" s="15">
        <f>E31</f>
        <v>32515078</v>
      </c>
      <c r="R50" s="14">
        <f>I30</f>
        <v>1.975191325083089E-2</v>
      </c>
    </row>
    <row r="51" spans="1:18" ht="16.5" customHeight="1" x14ac:dyDescent="0.3">
      <c r="A51" s="48" t="s">
        <v>40</v>
      </c>
      <c r="B51" s="11" t="s">
        <v>41</v>
      </c>
      <c r="C51" s="12">
        <f>+'[1]NI-San'!N409+'[1]NI-San'!N1628+'[1]NI-San'!N1752</f>
        <v>187125232</v>
      </c>
      <c r="D51" s="12">
        <f>+'[1]NI-San'!O409+'[1]NI-San'!O1628+'[1]NI-San'!O1752</f>
        <v>183856199</v>
      </c>
      <c r="E51" s="12">
        <f>+'[1]NI-San'!R409+'[1]NI-San'!R1628+'[1]NI-San'!R1752</f>
        <v>45964037</v>
      </c>
      <c r="F51" s="55"/>
      <c r="G51" s="13">
        <f>IF(C52=0,0,+C51/C52)</f>
        <v>1.4019026250469557</v>
      </c>
      <c r="H51" s="13">
        <f>IF(D52=0,0,+D51/D52)</f>
        <v>1.413622033018114</v>
      </c>
      <c r="I51" s="13">
        <f>IF(E52=0,0,+E51/E52)</f>
        <v>1.4136222278168915</v>
      </c>
      <c r="L51" s="9" t="str">
        <f t="shared" si="3"/>
        <v>719</v>
      </c>
      <c r="M51" s="9" t="str">
        <f t="shared" si="3"/>
        <v>Budget primo trimestre 2026</v>
      </c>
      <c r="N51" s="9" t="str">
        <f t="shared" si="4"/>
        <v>Sottoindicatore 2.4</v>
      </c>
      <c r="O51" s="9" t="str">
        <f t="shared" si="4"/>
        <v>Altri servizi sanitari e sociosanitari a rilevanza sanitaria / Ricavi della gestione caratteristica</v>
      </c>
      <c r="P51" s="14">
        <f>E33</f>
        <v>1124515</v>
      </c>
      <c r="Q51" s="15">
        <f>E34</f>
        <v>32515078</v>
      </c>
      <c r="R51" s="14">
        <f>I33</f>
        <v>3.4584416497478496E-2</v>
      </c>
    </row>
    <row r="52" spans="1:18" ht="16.5" customHeight="1" x14ac:dyDescent="0.3">
      <c r="A52" s="49"/>
      <c r="B52" s="16" t="s">
        <v>11</v>
      </c>
      <c r="C52" s="17">
        <f>+C46</f>
        <v>133479479</v>
      </c>
      <c r="D52" s="17">
        <f>+D46</f>
        <v>130060366</v>
      </c>
      <c r="E52" s="17">
        <f>+E46</f>
        <v>32515078</v>
      </c>
      <c r="F52" s="56"/>
      <c r="G52" s="18"/>
      <c r="H52" s="18"/>
      <c r="I52" s="18"/>
      <c r="L52" s="9" t="str">
        <f t="shared" si="3"/>
        <v>719</v>
      </c>
      <c r="M52" s="9" t="str">
        <f t="shared" si="3"/>
        <v>Budget primo trimestre 2026</v>
      </c>
      <c r="N52" s="9" t="str">
        <f t="shared" si="4"/>
        <v>Sottoindicatore 2.5</v>
      </c>
      <c r="O52" s="9" t="str">
        <f t="shared" si="4"/>
        <v>Servizi non sanitari / Ricavi della gestione caratteristica</v>
      </c>
      <c r="P52" s="14">
        <f>E36</f>
        <v>3864502</v>
      </c>
      <c r="Q52" s="15">
        <f>E37</f>
        <v>32515078</v>
      </c>
      <c r="R52" s="14">
        <f>I36</f>
        <v>0.11885261354747481</v>
      </c>
    </row>
    <row r="53" spans="1:18" ht="16.5" customHeight="1" x14ac:dyDescent="0.3">
      <c r="B53" s="19"/>
      <c r="C53" s="20"/>
      <c r="D53" s="20"/>
      <c r="E53" s="20"/>
      <c r="G53" s="23"/>
      <c r="H53" s="23"/>
      <c r="I53" s="23"/>
      <c r="L53" s="9" t="str">
        <f t="shared" si="3"/>
        <v>719</v>
      </c>
      <c r="M53" s="9" t="str">
        <f t="shared" si="3"/>
        <v>Budget primo trimestre 2026</v>
      </c>
      <c r="N53" s="9" t="str">
        <f t="shared" si="4"/>
        <v>Sottoindicatore 2.6:</v>
      </c>
      <c r="O53" s="9" t="str">
        <f t="shared" si="4"/>
        <v>Consulenze, Collaborazioni,  Interinale e altre prestazioni di lavoro non sanitarie / Ricavi della gestione caratteristica</v>
      </c>
      <c r="P53" s="14">
        <f>E39</f>
        <v>94000</v>
      </c>
      <c r="Q53" s="15">
        <f>E40</f>
        <v>32515078</v>
      </c>
      <c r="R53" s="14">
        <f>I39</f>
        <v>2.890966461775057E-3</v>
      </c>
    </row>
    <row r="54" spans="1:18" ht="16.5" customHeight="1" x14ac:dyDescent="0.3">
      <c r="A54" s="48" t="s">
        <v>42</v>
      </c>
      <c r="B54" s="11" t="s">
        <v>41</v>
      </c>
      <c r="C54" s="12">
        <f>+C51</f>
        <v>187125232</v>
      </c>
      <c r="D54" s="12">
        <f>+D51</f>
        <v>183856199</v>
      </c>
      <c r="E54" s="12">
        <f>+E51</f>
        <v>45964037</v>
      </c>
      <c r="F54" s="55"/>
      <c r="G54" s="13">
        <f>IF(C55=0,0,+C54/C55)</f>
        <v>1.0466897909357689</v>
      </c>
      <c r="H54" s="13">
        <f>IF(D55=0,0,+D54/D55)</f>
        <v>1.0362908661770474</v>
      </c>
      <c r="I54" s="13">
        <f>IF(E55=0,0,+E54/E55)</f>
        <v>1.0362908941320492</v>
      </c>
      <c r="L54" s="9" t="str">
        <f t="shared" si="3"/>
        <v>719</v>
      </c>
      <c r="M54" s="9" t="str">
        <f t="shared" si="3"/>
        <v>Budget primo trimestre 2026</v>
      </c>
      <c r="N54" s="9" t="str">
        <f t="shared" si="4"/>
        <v>Sottoindicatore 2.7:</v>
      </c>
      <c r="O54" s="9" t="str">
        <f t="shared" si="4"/>
        <v>Manutenzione e riparazione (ordinaria esternalizzata) / Ricavi della gestione caratteristica</v>
      </c>
      <c r="P54" s="14">
        <f>E42</f>
        <v>2490000</v>
      </c>
      <c r="Q54" s="15">
        <f>E43</f>
        <v>32515078</v>
      </c>
      <c r="R54" s="14">
        <f>I42</f>
        <v>7.6579856274679697E-2</v>
      </c>
    </row>
    <row r="55" spans="1:18" ht="16.5" customHeight="1" x14ac:dyDescent="0.3">
      <c r="A55" s="49"/>
      <c r="B55" s="16" t="s">
        <v>43</v>
      </c>
      <c r="C55" s="17">
        <f>+'[1]NI-San'!N1769</f>
        <v>178778119</v>
      </c>
      <c r="D55" s="17">
        <f>+'[1]NI-San'!O1769</f>
        <v>177417562</v>
      </c>
      <c r="E55" s="17">
        <f>+'[1]NI-San'!R1769</f>
        <v>44354377</v>
      </c>
      <c r="F55" s="56"/>
      <c r="G55" s="18"/>
      <c r="H55" s="18"/>
      <c r="I55" s="18"/>
      <c r="L55" s="9" t="str">
        <f t="shared" ref="L55:M59" si="5">L54</f>
        <v>719</v>
      </c>
      <c r="M55" s="9" t="str">
        <f t="shared" si="5"/>
        <v>Budget primo trimestre 2026</v>
      </c>
      <c r="N55" s="9" t="str">
        <f t="shared" si="4"/>
        <v>Sottoindicatore 2.8:</v>
      </c>
      <c r="O55" s="9" t="str">
        <f t="shared" si="4"/>
        <v>Godimento di beni di terzi / Ricavi della gestione caratteristica</v>
      </c>
      <c r="P55" s="14">
        <f>E45</f>
        <v>439156</v>
      </c>
      <c r="Q55" s="15">
        <f>E46</f>
        <v>32515078</v>
      </c>
      <c r="R55" s="14">
        <f>I45</f>
        <v>1.3506226249864755E-2</v>
      </c>
    </row>
    <row r="56" spans="1:18" ht="16.5" customHeight="1" x14ac:dyDescent="0.3">
      <c r="G56" s="23"/>
      <c r="H56" s="23"/>
      <c r="I56" s="23"/>
      <c r="L56" s="9" t="str">
        <f t="shared" si="5"/>
        <v>719</v>
      </c>
      <c r="M56" s="9" t="str">
        <f t="shared" si="5"/>
        <v>Budget primo trimestre 2026</v>
      </c>
      <c r="N56" s="9" t="str">
        <f t="shared" ref="N56:O59" si="6">N38</f>
        <v>Sottoindicatore 2.9:</v>
      </c>
      <c r="O56" s="9" t="str">
        <f t="shared" si="6"/>
        <v>Integrativa e protesica / Ricavi della gestione caratteristica</v>
      </c>
      <c r="P56" s="14">
        <f ca="1">E48</f>
        <v>0</v>
      </c>
      <c r="Q56" s="15">
        <f>E49</f>
        <v>32515078</v>
      </c>
      <c r="R56" s="14">
        <f ca="1">I48</f>
        <v>0</v>
      </c>
    </row>
    <row r="57" spans="1:18" ht="16.5" customHeight="1" x14ac:dyDescent="0.3">
      <c r="A57" s="48" t="s">
        <v>44</v>
      </c>
      <c r="B57" s="11" t="s">
        <v>45</v>
      </c>
      <c r="C57" s="22">
        <f ca="1">[1]SKASST_TOT!C$40</f>
        <v>46215580</v>
      </c>
      <c r="D57" s="22">
        <f ca="1">[1]SKASST_TOT!D$40</f>
        <v>47357196</v>
      </c>
      <c r="E57" s="22">
        <f ca="1">[1]SKASST_TOT!E$40</f>
        <v>1141616</v>
      </c>
      <c r="F57" s="55"/>
      <c r="G57" s="13">
        <f>IF(C58=0,0,+C57/C58)</f>
        <v>0</v>
      </c>
      <c r="H57" s="13">
        <f>IF(D58=0,0,+D57/D58)</f>
        <v>0</v>
      </c>
      <c r="I57" s="13">
        <f>IF(E58=0,0,+E57/E58)</f>
        <v>0</v>
      </c>
      <c r="L57" s="9" t="str">
        <f t="shared" si="5"/>
        <v>719</v>
      </c>
      <c r="M57" s="9" t="str">
        <f t="shared" si="5"/>
        <v>Budget primo trimestre 2026</v>
      </c>
      <c r="N57" s="9" t="str">
        <f t="shared" si="6"/>
        <v>Indicatore 3</v>
      </c>
      <c r="O57" s="9" t="str">
        <f t="shared" si="6"/>
        <v>Costi caratteristici / Ricavi della gestione caratteristica</v>
      </c>
      <c r="P57" s="14">
        <f>E51</f>
        <v>45964037</v>
      </c>
      <c r="Q57" s="15">
        <f>E52</f>
        <v>32515078</v>
      </c>
      <c r="R57" s="14">
        <f>I51</f>
        <v>1.4136222278168915</v>
      </c>
    </row>
    <row r="58" spans="1:18" ht="16.5" customHeight="1" x14ac:dyDescent="0.3">
      <c r="A58" s="49"/>
      <c r="B58" s="16" t="s">
        <v>11</v>
      </c>
      <c r="C58" s="17">
        <f>+'[1]NI-San'!N1772</f>
        <v>0</v>
      </c>
      <c r="D58" s="17">
        <f>+'[1]NI-San'!O1772</f>
        <v>0</v>
      </c>
      <c r="E58" s="17">
        <f>+'[1]NI-San'!R1772</f>
        <v>0</v>
      </c>
      <c r="F58" s="56"/>
      <c r="G58" s="18"/>
      <c r="H58" s="18"/>
      <c r="I58" s="18"/>
      <c r="L58" s="9" t="str">
        <f t="shared" si="5"/>
        <v>719</v>
      </c>
      <c r="M58" s="9" t="str">
        <f t="shared" si="5"/>
        <v>Budget primo trimestre 2026</v>
      </c>
      <c r="N58" s="9" t="str">
        <f t="shared" si="6"/>
        <v>Indicatore 4</v>
      </c>
      <c r="O58" s="9" t="str">
        <f t="shared" si="6"/>
        <v>Costi caratteristici / Totale costi al netto amm.ti sterilizzati</v>
      </c>
      <c r="P58" s="14">
        <f>E54</f>
        <v>45964037</v>
      </c>
      <c r="Q58" s="15">
        <f>E55</f>
        <v>44354377</v>
      </c>
      <c r="R58" s="14">
        <f>I54</f>
        <v>1.0362908941320492</v>
      </c>
    </row>
    <row r="59" spans="1:18" ht="17.25" customHeight="1" x14ac:dyDescent="0.3">
      <c r="B59" s="46"/>
      <c r="L59" s="9" t="str">
        <f t="shared" si="5"/>
        <v>719</v>
      </c>
      <c r="M59" s="50" t="str">
        <f t="shared" si="5"/>
        <v>Budget primo trimestre 2026</v>
      </c>
      <c r="N59" s="9" t="str">
        <f t="shared" si="6"/>
        <v>Indicatore 5</v>
      </c>
      <c r="O59" s="50" t="str">
        <f t="shared" si="6"/>
        <v>Contributo PSSR  / Ricavi della gestione caratteristica</v>
      </c>
      <c r="P59" s="14">
        <f ca="1">E57</f>
        <v>1141616</v>
      </c>
      <c r="Q59" s="15">
        <f>E58</f>
        <v>0</v>
      </c>
      <c r="R59" s="14">
        <f>I57</f>
        <v>0</v>
      </c>
    </row>
    <row r="60" spans="1:18" x14ac:dyDescent="0.3">
      <c r="A60" s="1" t="s">
        <v>46</v>
      </c>
    </row>
    <row r="61" spans="1:18" ht="35.25" customHeight="1" x14ac:dyDescent="0.3">
      <c r="A61" s="53" t="s">
        <v>47</v>
      </c>
      <c r="B61" s="53"/>
      <c r="C61" s="53"/>
      <c r="D61" s="53"/>
      <c r="E61" s="53"/>
      <c r="F61" s="53"/>
      <c r="G61" s="53"/>
      <c r="H61" s="53"/>
      <c r="I61" s="53"/>
    </row>
    <row r="62" spans="1:18" ht="16.5" customHeight="1" x14ac:dyDescent="0.3">
      <c r="A62" s="53" t="s">
        <v>51</v>
      </c>
      <c r="B62" s="53"/>
      <c r="C62" s="53"/>
      <c r="D62" s="53"/>
      <c r="E62" s="53"/>
      <c r="F62" s="53"/>
      <c r="G62" s="53"/>
      <c r="H62" s="53"/>
      <c r="I62" s="53"/>
    </row>
    <row r="63" spans="1:18" x14ac:dyDescent="0.3">
      <c r="A63" s="53" t="s">
        <v>48</v>
      </c>
      <c r="B63" s="53"/>
      <c r="C63" s="53"/>
      <c r="D63" s="53"/>
      <c r="E63" s="53"/>
      <c r="F63" s="53"/>
      <c r="G63" s="53"/>
      <c r="H63" s="53"/>
      <c r="I63" s="53"/>
    </row>
    <row r="64" spans="1:18" ht="16.5" customHeight="1" x14ac:dyDescent="0.3">
      <c r="A64" s="53" t="s">
        <v>49</v>
      </c>
      <c r="B64" s="53"/>
      <c r="C64" s="53"/>
      <c r="D64" s="53"/>
      <c r="E64" s="53"/>
      <c r="F64" s="53"/>
      <c r="G64" s="53"/>
      <c r="H64" s="53"/>
      <c r="I64" s="53"/>
    </row>
    <row r="65" spans="1:9" ht="16.5" customHeight="1" x14ac:dyDescent="0.3">
      <c r="A65" s="53" t="s">
        <v>50</v>
      </c>
      <c r="B65" s="53"/>
      <c r="C65" s="53"/>
      <c r="D65" s="53"/>
      <c r="E65" s="53"/>
      <c r="F65" s="53"/>
      <c r="G65" s="53"/>
      <c r="H65" s="53"/>
      <c r="I65" s="53"/>
    </row>
    <row r="66" spans="1:9" x14ac:dyDescent="0.3">
      <c r="A66" s="19"/>
      <c r="B66" s="19"/>
      <c r="C66" s="19"/>
      <c r="D66" s="19"/>
      <c r="E66" s="19"/>
      <c r="F66" s="19"/>
      <c r="G66" s="19"/>
      <c r="H66" s="19"/>
      <c r="I66" s="19"/>
    </row>
  </sheetData>
  <mergeCells count="17">
    <mergeCell ref="A1:I1"/>
    <mergeCell ref="A61:I61"/>
    <mergeCell ref="A62:I62"/>
    <mergeCell ref="A63:I63"/>
    <mergeCell ref="A64:I64"/>
    <mergeCell ref="A65:I65"/>
    <mergeCell ref="A36:A37"/>
    <mergeCell ref="A6:A7"/>
    <mergeCell ref="A9:A10"/>
    <mergeCell ref="A12:A13"/>
    <mergeCell ref="A15:A16"/>
    <mergeCell ref="A18:A19"/>
    <mergeCell ref="A21:A22"/>
    <mergeCell ref="A24:A25"/>
    <mergeCell ref="A27:A28"/>
    <mergeCell ref="A30:A31"/>
    <mergeCell ref="A33:A34"/>
  </mergeCells>
  <pageMargins left="0.7" right="0.7" top="0.75" bottom="0.75" header="0.3" footer="0.3"/>
  <pageSetup paperSize="9" scale="72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PREVENTIVO 2026</vt:lpstr>
    </vt:vector>
  </TitlesOfParts>
  <Company>ASST Bergamo Ovest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Luisella Giussani</dc:creator>
  <cp:lastModifiedBy>Luisella Giussani</cp:lastModifiedBy>
  <dcterms:created xsi:type="dcterms:W3CDTF">2025-05-28T12:28:35Z</dcterms:created>
  <dcterms:modified xsi:type="dcterms:W3CDTF">2026-05-27T12:06:55Z</dcterms:modified>
</cp:coreProperties>
</file>